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diskstation\Admin\Conflict Minerals\WPC Completed Form\"/>
    </mc:Choice>
  </mc:AlternateContent>
  <xr:revisionPtr revIDLastSave="0" documentId="13_ncr:1_{E15B90A3-996C-4DB0-9508-91FF8DB142F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16" yWindow="336" windowWidth="22848" windowHeight="11892"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 i="5" l="1"/>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5" i="5"/>
  <c r="C6" i="5"/>
  <c r="B9" i="5"/>
  <c r="B15" i="5"/>
  <c r="B16" i="5"/>
  <c r="B17"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0" i="5" s="1"/>
  <c r="C4" i="5"/>
  <c r="C11" i="5"/>
  <c r="C12" i="5"/>
  <c r="C13" i="5"/>
  <c r="C15" i="5"/>
  <c r="C16"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G16" i="5" s="1"/>
  <c r="E16" i="5"/>
  <c r="X16"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F22" i="6" s="1"/>
  <c r="B16" i="6"/>
  <c r="F21" i="6" s="1"/>
  <c r="B15" i="6"/>
  <c r="F20" i="6" s="1"/>
  <c r="B14" i="6"/>
  <c r="G14" i="6"/>
  <c r="H14" i="6" s="1"/>
  <c r="H13" i="6"/>
  <c r="B12" i="6"/>
  <c r="G12" i="6"/>
  <c r="H12" i="6"/>
  <c r="D12" i="6" s="1"/>
  <c r="B11" i="6"/>
  <c r="G11" i="6"/>
  <c r="H11" i="6" s="1"/>
  <c r="D11"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B90" i="4"/>
  <c r="H67" i="4"/>
  <c r="P47" i="4"/>
  <c r="P46" i="4"/>
  <c r="P45" i="4"/>
  <c r="P44" i="4"/>
  <c r="P43" i="4"/>
  <c r="Q43" i="4" s="1"/>
  <c r="P41" i="4"/>
  <c r="P40" i="4"/>
  <c r="P39" i="4"/>
  <c r="P38" i="4"/>
  <c r="P37" i="4"/>
  <c r="Q37" i="4" s="1"/>
  <c r="P35" i="4"/>
  <c r="P34" i="4"/>
  <c r="P33" i="4"/>
  <c r="P32" i="4"/>
  <c r="P31" i="4"/>
  <c r="Q31" i="4" s="1"/>
  <c r="P29" i="4"/>
  <c r="P28" i="4"/>
  <c r="P27" i="4"/>
  <c r="B27" i="4"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35" i="5"/>
  <c r="X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B45" i="6" s="1"/>
  <c r="G45" i="6" s="1"/>
  <c r="F25" i="6"/>
  <c r="F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520" i="5"/>
  <c r="S598" i="5"/>
  <c r="X555" i="5"/>
  <c r="X559" i="5"/>
  <c r="S532" i="5"/>
  <c r="S356" i="5"/>
  <c r="S343" i="5"/>
  <c r="S315" i="5"/>
  <c r="X311"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40" i="6"/>
  <c r="G40" i="6" s="1"/>
  <c r="B50" i="6"/>
  <c r="G50" i="6" s="1"/>
  <c r="B25" i="6"/>
  <c r="G25" i="6" s="1"/>
  <c r="B35" i="6"/>
  <c r="G35" i="6" s="1"/>
  <c r="B39" i="6"/>
  <c r="G39" i="6"/>
  <c r="F24" i="6"/>
  <c r="F44" i="6" s="1"/>
  <c r="B44" i="6"/>
  <c r="G44" i="6" s="1"/>
  <c r="B49" i="6"/>
  <c r="G49" i="6" s="1"/>
  <c r="H49" i="6" s="1"/>
  <c r="B34" i="6"/>
  <c r="G34" i="6"/>
  <c r="B29" i="6"/>
  <c r="G29" i="6" s="1"/>
  <c r="B24" i="6"/>
  <c r="G24" i="6"/>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G20"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H41" i="6" s="1"/>
  <c r="D41" i="6" s="1"/>
  <c r="F51" i="6"/>
  <c r="J2479" i="5"/>
  <c r="I2479" i="5"/>
  <c r="R2479" i="5"/>
  <c r="H2479" i="5"/>
  <c r="F2479" i="5"/>
  <c r="F45" i="6"/>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4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611" i="5"/>
  <c r="S611" i="5"/>
  <c r="S601" i="5"/>
  <c r="X287" i="5"/>
  <c r="X407" i="5"/>
  <c r="X151" i="5"/>
  <c r="X91" i="5"/>
  <c r="X103" i="5"/>
  <c r="X359" i="5"/>
  <c r="X328" i="5"/>
  <c r="X591" i="5"/>
  <c r="X439" i="5"/>
  <c r="S600" i="5"/>
  <c r="X403" i="5"/>
  <c r="S382" i="5"/>
  <c r="X431" i="5"/>
  <c r="X207" i="5"/>
  <c r="X115" i="5"/>
  <c r="S533" i="5"/>
  <c r="S355" i="5"/>
  <c r="S602" i="5"/>
  <c r="X587" i="5"/>
  <c r="X603" i="5"/>
  <c r="S603" i="5"/>
  <c r="X260" i="5"/>
  <c r="S605" i="5"/>
  <c r="X279" i="5"/>
  <c r="X443" i="5"/>
  <c r="X607" i="5"/>
  <c r="S607" i="5"/>
  <c r="X211" i="5"/>
  <c r="X435" i="5"/>
  <c r="X87" i="5"/>
  <c r="S314" i="5"/>
  <c r="X463" i="5"/>
  <c r="X239" i="5"/>
  <c r="H24" i="6"/>
  <c r="D24" i="6" s="1"/>
  <c r="AB16"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G64" i="6" a="1"/>
  <c r="V13" i="5" l="1"/>
  <c r="V15" i="5"/>
  <c r="C18" i="5"/>
  <c r="C10" i="5"/>
  <c r="AB10" i="5" s="1"/>
  <c r="B14" i="5"/>
  <c r="C8" i="5"/>
  <c r="B8" i="5"/>
  <c r="C17" i="5"/>
  <c r="C9" i="5"/>
  <c r="B21" i="5"/>
  <c r="V21" i="5" s="1"/>
  <c r="B13" i="5"/>
  <c r="B7" i="5"/>
  <c r="B5" i="5"/>
  <c r="V5" i="5" s="1"/>
  <c r="B20" i="5"/>
  <c r="B12" i="5"/>
  <c r="B6" i="5"/>
  <c r="B19" i="5"/>
  <c r="B11" i="5"/>
  <c r="C7" i="5"/>
  <c r="C14" i="5"/>
  <c r="B18" i="5"/>
  <c r="B58" i="4"/>
  <c r="A41" i="6" s="1"/>
  <c r="B70" i="4"/>
  <c r="A51" i="6" s="1"/>
  <c r="A26" i="6"/>
  <c r="H21" i="6"/>
  <c r="D21" i="6" s="1"/>
  <c r="H31" i="6"/>
  <c r="D31" i="6" s="1"/>
  <c r="H25" i="6"/>
  <c r="D25" i="6" s="1"/>
  <c r="H20" i="6"/>
  <c r="D20" i="6" s="1"/>
  <c r="B64" i="4"/>
  <c r="A46" i="6" s="1"/>
  <c r="G17" i="6"/>
  <c r="H17" i="6" s="1"/>
  <c r="B22" i="6"/>
  <c r="H36" i="6"/>
  <c r="D36" i="6" s="1"/>
  <c r="C26" i="6"/>
  <c r="C41" i="6"/>
  <c r="C31" i="6"/>
  <c r="F46" i="6"/>
  <c r="H46" i="6" s="1"/>
  <c r="G16" i="6"/>
  <c r="H16" i="6" s="1"/>
  <c r="C21" i="6"/>
  <c r="B51" i="6"/>
  <c r="G51" i="6" s="1"/>
  <c r="H51" i="6" s="1"/>
  <c r="H45" i="6"/>
  <c r="D45" i="6" s="1"/>
  <c r="H35" i="6"/>
  <c r="D15" i="6"/>
  <c r="K66" i="6"/>
  <c r="C25" i="6"/>
  <c r="F30" i="6"/>
  <c r="B30" i="6"/>
  <c r="G30" i="6" s="1"/>
  <c r="F50" i="6"/>
  <c r="H50" i="6" s="1"/>
  <c r="D50" i="6" s="1"/>
  <c r="C20" i="6"/>
  <c r="C15" i="6"/>
  <c r="F66" i="6"/>
  <c r="F40" i="6"/>
  <c r="H40" i="6" s="1"/>
  <c r="C24" i="6"/>
  <c r="B89" i="4"/>
  <c r="A63" i="6" s="1"/>
  <c r="B37" i="4"/>
  <c r="A23" i="6" s="1"/>
  <c r="B83" i="4"/>
  <c r="A59" i="6" s="1"/>
  <c r="B79" i="4"/>
  <c r="A57" i="6" s="1"/>
  <c r="B85" i="4"/>
  <c r="A60" i="6" s="1"/>
  <c r="B61" i="4"/>
  <c r="A43" i="6" s="1"/>
  <c r="B49" i="4"/>
  <c r="A33" i="6" s="1"/>
  <c r="B31" i="4"/>
  <c r="A18" i="6" s="1"/>
  <c r="B87" i="4"/>
  <c r="A62" i="6" s="1"/>
  <c r="B75" i="4"/>
  <c r="A54" i="6" s="1"/>
  <c r="B81" i="4"/>
  <c r="A58" i="6" s="1"/>
  <c r="B55" i="4"/>
  <c r="A38" i="6" s="1"/>
  <c r="B67" i="4"/>
  <c r="A48" i="6" s="1"/>
  <c r="B43" i="4"/>
  <c r="A28" i="6" s="1"/>
  <c r="B77" i="4"/>
  <c r="A55" i="6" s="1"/>
  <c r="H44" i="6"/>
  <c r="D44" i="6" s="1"/>
  <c r="K65" i="6"/>
  <c r="D14" i="6"/>
  <c r="D49" i="6"/>
  <c r="C49" i="6"/>
  <c r="F65" i="6"/>
  <c r="C34" i="6"/>
  <c r="C19" i="6"/>
  <c r="F39" i="6"/>
  <c r="H39" i="6" s="1"/>
  <c r="D39" i="6" s="1"/>
  <c r="C39" i="6"/>
  <c r="C14" i="6"/>
  <c r="F29" i="6"/>
  <c r="H29" i="6" s="1"/>
  <c r="D29" i="6" s="1"/>
  <c r="C12" i="6"/>
  <c r="B35" i="4"/>
  <c r="A22" i="6" s="1"/>
  <c r="C11" i="6"/>
  <c r="A14" i="6"/>
  <c r="C10" i="6"/>
  <c r="A16" i="6"/>
  <c r="A25" i="6"/>
  <c r="C9" i="6"/>
  <c r="B71" i="4"/>
  <c r="A52" i="6" s="1"/>
  <c r="B53" i="4"/>
  <c r="A37" i="6" s="1"/>
  <c r="A27" i="6"/>
  <c r="C8" i="6"/>
  <c r="B59" i="4"/>
  <c r="A42" i="6" s="1"/>
  <c r="B68" i="4"/>
  <c r="A49" i="6" s="1"/>
  <c r="B57" i="4"/>
  <c r="A40" i="6" s="1"/>
  <c r="C7" i="6"/>
  <c r="B56" i="4"/>
  <c r="A39" i="6" s="1"/>
  <c r="B50" i="4"/>
  <c r="A34" i="6" s="1"/>
  <c r="D43" i="4"/>
  <c r="B63" i="4"/>
  <c r="A45" i="6" s="1"/>
  <c r="B69" i="4"/>
  <c r="A50" i="6" s="1"/>
  <c r="D61" i="4"/>
  <c r="D37" i="4"/>
  <c r="A24" i="6"/>
  <c r="D74" i="4"/>
  <c r="C6" i="6"/>
  <c r="D55" i="4"/>
  <c r="C5" i="6"/>
  <c r="D67" i="4"/>
  <c r="D31" i="4"/>
  <c r="G74" i="4"/>
  <c r="G55" i="4"/>
  <c r="G61" i="4"/>
  <c r="G43" i="4"/>
  <c r="G37" i="4"/>
  <c r="G49" i="4"/>
  <c r="C4" i="6"/>
  <c r="G31" i="4"/>
  <c r="A15" i="6"/>
  <c r="B33" i="4"/>
  <c r="A20" i="6" s="1"/>
  <c r="G64" i="6"/>
  <c r="S16" i="5"/>
  <c r="J5" i="5" l="1"/>
  <c r="R5" i="5"/>
  <c r="E5" i="5"/>
  <c r="X5" i="5" s="1"/>
  <c r="I5" i="5"/>
  <c r="H5" i="5"/>
  <c r="G5" i="5"/>
  <c r="F5" i="5"/>
  <c r="F21" i="5"/>
  <c r="I21" i="5"/>
  <c r="E21" i="5"/>
  <c r="X21" i="5" s="1"/>
  <c r="H21" i="5"/>
  <c r="R21" i="5"/>
  <c r="J21" i="5"/>
  <c r="G21" i="5"/>
  <c r="V9" i="5"/>
  <c r="AB9" i="5"/>
  <c r="AB12" i="5"/>
  <c r="V12" i="5"/>
  <c r="V17" i="5"/>
  <c r="AB17" i="5"/>
  <c r="V6" i="5"/>
  <c r="AB6" i="5"/>
  <c r="AB20" i="5"/>
  <c r="V20" i="5"/>
  <c r="AB8" i="5"/>
  <c r="AB18" i="5"/>
  <c r="F69" i="6"/>
  <c r="C69" i="6" s="1"/>
  <c r="G8" i="5"/>
  <c r="V8" i="5"/>
  <c r="E13" i="5"/>
  <c r="X13" i="5" s="1"/>
  <c r="G13" i="5"/>
  <c r="I13" i="5"/>
  <c r="H13" i="5"/>
  <c r="J13" i="5"/>
  <c r="R13" i="5"/>
  <c r="F13" i="5"/>
  <c r="V7" i="5"/>
  <c r="AB7" i="5"/>
  <c r="V10" i="5"/>
  <c r="AB14" i="5"/>
  <c r="AB11" i="5"/>
  <c r="AB13" i="5"/>
  <c r="V18" i="5"/>
  <c r="G18" i="5"/>
  <c r="V14" i="5"/>
  <c r="AB5" i="5"/>
  <c r="G68" i="6"/>
  <c r="G66" i="6"/>
  <c r="H66" i="6" s="1"/>
  <c r="G67" i="6"/>
  <c r="H67" i="6" s="1"/>
  <c r="G65" i="6"/>
  <c r="H65" i="6" s="1"/>
  <c r="AB19" i="5"/>
  <c r="AB21" i="5"/>
  <c r="G15" i="5"/>
  <c r="H15" i="5"/>
  <c r="R15" i="5"/>
  <c r="J15" i="5"/>
  <c r="F15" i="5"/>
  <c r="E15" i="5"/>
  <c r="I15" i="5"/>
  <c r="V19" i="5"/>
  <c r="V11" i="5"/>
  <c r="C45" i="6"/>
  <c r="H30" i="6"/>
  <c r="D30" i="6" s="1"/>
  <c r="B37" i="6"/>
  <c r="G37" i="6" s="1"/>
  <c r="B27" i="6"/>
  <c r="G27" i="6" s="1"/>
  <c r="G22" i="6"/>
  <c r="H22" i="6" s="1"/>
  <c r="K68" i="6" s="1"/>
  <c r="B32" i="6"/>
  <c r="G32" i="6" s="1"/>
  <c r="B42" i="6"/>
  <c r="G42" i="6" s="1"/>
  <c r="B47" i="6"/>
  <c r="G47" i="6" s="1"/>
  <c r="F27" i="6"/>
  <c r="F54" i="6" s="1"/>
  <c r="F62" i="6" s="1"/>
  <c r="H62" i="6" s="1"/>
  <c r="B52" i="6"/>
  <c r="G52" i="6" s="1"/>
  <c r="D17" i="6"/>
  <c r="C17" i="6"/>
  <c r="D51" i="6"/>
  <c r="C51" i="6"/>
  <c r="D46" i="6"/>
  <c r="C46" i="6"/>
  <c r="C36" i="6"/>
  <c r="D16" i="6"/>
  <c r="C16" i="6"/>
  <c r="K67" i="6"/>
  <c r="C40" i="6"/>
  <c r="D40" i="6"/>
  <c r="C30" i="6"/>
  <c r="D35" i="6"/>
  <c r="C35" i="6"/>
  <c r="C50" i="6"/>
  <c r="C44" i="6"/>
  <c r="C29" i="6"/>
  <c r="B2" i="6"/>
  <c r="C2" i="6"/>
  <c r="F55" i="6"/>
  <c r="F57" i="6"/>
  <c r="H57" i="6" s="1"/>
  <c r="F63" i="6"/>
  <c r="H63" i="6" s="1"/>
  <c r="F59" i="6"/>
  <c r="H59" i="6" s="1"/>
  <c r="B64" i="6"/>
  <c r="H64" i="6"/>
  <c r="T16" i="5"/>
  <c r="S13" i="5"/>
  <c r="S5" i="5"/>
  <c r="S21" i="5"/>
  <c r="D66" i="6" l="1"/>
  <c r="C66" i="6"/>
  <c r="X15" i="5"/>
  <c r="R10" i="5"/>
  <c r="J10" i="5"/>
  <c r="E10" i="5"/>
  <c r="H10" i="5"/>
  <c r="F10" i="5"/>
  <c r="I10" i="5"/>
  <c r="E17" i="5"/>
  <c r="F17" i="5"/>
  <c r="R17" i="5"/>
  <c r="J17" i="5"/>
  <c r="H17" i="5"/>
  <c r="I17" i="5"/>
  <c r="E9" i="5"/>
  <c r="H9" i="5"/>
  <c r="J9" i="5"/>
  <c r="I9" i="5"/>
  <c r="R9" i="5"/>
  <c r="F9" i="5"/>
  <c r="F14" i="5"/>
  <c r="E14" i="5"/>
  <c r="H14" i="5"/>
  <c r="I14" i="5"/>
  <c r="R14" i="5"/>
  <c r="J14" i="5"/>
  <c r="H12" i="5"/>
  <c r="J12" i="5"/>
  <c r="E12" i="5"/>
  <c r="F12" i="5"/>
  <c r="I12" i="5"/>
  <c r="R12" i="5"/>
  <c r="G12" i="5"/>
  <c r="G14" i="5"/>
  <c r="J6" i="5"/>
  <c r="I6" i="5"/>
  <c r="R6" i="5"/>
  <c r="E6" i="5"/>
  <c r="H6" i="5"/>
  <c r="F6" i="5"/>
  <c r="G6" i="5"/>
  <c r="D67" i="6"/>
  <c r="C67" i="6"/>
  <c r="E18" i="5"/>
  <c r="I18" i="5"/>
  <c r="F18" i="5"/>
  <c r="H18" i="5"/>
  <c r="J18" i="5"/>
  <c r="R18" i="5"/>
  <c r="H7" i="5"/>
  <c r="R7" i="5"/>
  <c r="J7" i="5"/>
  <c r="F7" i="5"/>
  <c r="I7" i="5"/>
  <c r="E7" i="5"/>
  <c r="G7" i="5"/>
  <c r="I8" i="5"/>
  <c r="F8" i="5"/>
  <c r="E8" i="5"/>
  <c r="R8" i="5"/>
  <c r="H8" i="5"/>
  <c r="J8" i="5"/>
  <c r="G10" i="5"/>
  <c r="H20" i="5"/>
  <c r="R20" i="5"/>
  <c r="J20" i="5"/>
  <c r="F20" i="5"/>
  <c r="I20" i="5"/>
  <c r="E20" i="5"/>
  <c r="G20" i="5"/>
  <c r="G17" i="5"/>
  <c r="R19" i="5"/>
  <c r="I19" i="5"/>
  <c r="J19" i="5"/>
  <c r="H19" i="5"/>
  <c r="E19" i="5"/>
  <c r="G19" i="5"/>
  <c r="F19" i="5"/>
  <c r="G9" i="5"/>
  <c r="R11" i="5"/>
  <c r="J11" i="5"/>
  <c r="F11" i="5"/>
  <c r="H11" i="5"/>
  <c r="I11" i="5"/>
  <c r="E11" i="5"/>
  <c r="G11" i="5"/>
  <c r="F60" i="6"/>
  <c r="H60" i="6" s="1"/>
  <c r="D60" i="6" s="1"/>
  <c r="H54" i="6"/>
  <c r="D54" i="6" s="1"/>
  <c r="F58" i="6"/>
  <c r="H58" i="6" s="1"/>
  <c r="C58" i="6" s="1"/>
  <c r="D22" i="6"/>
  <c r="C22" i="6"/>
  <c r="F68" i="6"/>
  <c r="H68" i="6" s="1"/>
  <c r="F32" i="6"/>
  <c r="H32" i="6" s="1"/>
  <c r="F47" i="6"/>
  <c r="H47" i="6" s="1"/>
  <c r="F52" i="6"/>
  <c r="H52" i="6" s="1"/>
  <c r="F42" i="6"/>
  <c r="H42" i="6" s="1"/>
  <c r="F37" i="6"/>
  <c r="H37" i="6" s="1"/>
  <c r="H27" i="6"/>
  <c r="D57" i="6"/>
  <c r="C57" i="6"/>
  <c r="D62" i="6"/>
  <c r="C62" i="6"/>
  <c r="D63" i="6"/>
  <c r="C63" i="6"/>
  <c r="H55" i="6"/>
  <c r="F56" i="6"/>
  <c r="H56" i="6" s="1"/>
  <c r="C54" i="6"/>
  <c r="D65" i="6"/>
  <c r="C65" i="6"/>
  <c r="D59" i="6"/>
  <c r="C59" i="6"/>
  <c r="D58" i="6"/>
  <c r="C64" i="6"/>
  <c r="D64" i="6"/>
  <c r="T21" i="5"/>
  <c r="T13" i="5"/>
  <c r="T5" i="5"/>
  <c r="S15" i="5"/>
  <c r="X8" i="5" l="1"/>
  <c r="X17" i="5"/>
  <c r="X7" i="5"/>
  <c r="X6" i="5"/>
  <c r="G69" i="6" a="1"/>
  <c r="G69" i="6" s="1"/>
  <c r="H69" i="6" s="1"/>
  <c r="H70" i="6" s="1"/>
  <c r="D2" i="6" s="1"/>
  <c r="X14" i="5"/>
  <c r="X9" i="5"/>
  <c r="X19" i="5"/>
  <c r="X18" i="5"/>
  <c r="X11" i="5"/>
  <c r="X20" i="5"/>
  <c r="X12" i="5"/>
  <c r="X10" i="5"/>
  <c r="C60" i="6"/>
  <c r="D68" i="6"/>
  <c r="C68" i="6"/>
  <c r="D27" i="6"/>
  <c r="C27" i="6"/>
  <c r="D37" i="6"/>
  <c r="C37" i="6"/>
  <c r="D42" i="6"/>
  <c r="C42" i="6"/>
  <c r="D52" i="6"/>
  <c r="C52" i="6"/>
  <c r="D47" i="6"/>
  <c r="C47" i="6"/>
  <c r="D32" i="6"/>
  <c r="C32" i="6"/>
  <c r="D56" i="6"/>
  <c r="C56" i="6"/>
  <c r="D55" i="6"/>
  <c r="C55" i="6"/>
  <c r="S9" i="5"/>
  <c r="S6" i="5"/>
  <c r="S18" i="5"/>
  <c r="S17" i="5"/>
  <c r="S10" i="5"/>
  <c r="S14" i="5"/>
  <c r="S11" i="5"/>
  <c r="T15" i="5"/>
  <c r="S7" i="5"/>
  <c r="S20" i="5"/>
  <c r="S8" i="5"/>
  <c r="S19" i="5"/>
  <c r="S12" i="5"/>
  <c r="T12" i="5"/>
  <c r="T19" i="5"/>
  <c r="T8" i="5"/>
  <c r="T20" i="5"/>
  <c r="T7" i="5"/>
  <c r="T11" i="5"/>
  <c r="T10" i="5"/>
  <c r="T6" i="5"/>
  <c r="T9" i="5"/>
  <c r="T14" i="5"/>
  <c r="T17" i="5"/>
  <c r="T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<sst xmlns="http://schemas.openxmlformats.org/spreadsheetml/2006/main" count="22518" uniqueCount="15867">
  <si>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</si>
  <si>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</si>
  <si>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</si>
  <si>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</si>
  <si>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</si>
  <si>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</si>
  <si>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</si>
  <si>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</si>
  <si>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</si>
  <si>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</si>
  <si>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</si>
  <si>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</si>
  <si>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</si>
  <si>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</si>
  <si>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</si>
  <si>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</si>
  <si>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</si>
  <si>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</si>
  <si>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</si>
  <si>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</si>
  <si>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</si>
  <si>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</si>
  <si>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</si>
  <si>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</si>
  <si>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</si>
  <si>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</si>
  <si>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</si>
  <si>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</si>
  <si>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</si>
  <si>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</si>
  <si>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</si>
  <si>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</si>
  <si>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</si>
  <si>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</si>
  <si>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</si>
  <si>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</si>
  <si>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</si>
  <si>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</si>
  <si>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</si>
  <si>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</si>
  <si>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</si>
  <si>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</si>
  <si>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</si>
  <si>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</si>
  <si>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</si>
  <si>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</si>
  <si>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</si>
  <si>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</si>
  <si>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</si>
  <si>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</si>
  <si>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</si>
  <si>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</si>
  <si>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</si>
  <si>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</si>
  <si>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</si>
  <si>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</si>
  <si>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</si>
  <si>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</si>
  <si>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</si>
  <si>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</si>
  <si>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</si>
  <si>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</si>
  <si>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</si>
  <si>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</si>
  <si>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</si>
  <si>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</si>
  <si>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</si>
  <si>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</si>
  <si>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</si>
  <si>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</si>
  <si>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</si>
  <si>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</si>
  <si>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</si>
  <si>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</si>
  <si>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</si>
  <si>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</si>
  <si>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</si>
  <si>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</si>
  <si>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</si>
  <si>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</si>
  <si>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</si>
  <si>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</si>
  <si>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</si>
  <si>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</si>
  <si>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</si>
  <si>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</si>
  <si>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</si>
  <si>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</si>
  <si>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</si>
  <si>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</si>
  <si>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</si>
  <si>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</si>
  <si>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</si>
  <si>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</si>
  <si>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</si>
  <si>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</si>
  <si>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</si>
  <si>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</si>
  <si>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</si>
  <si>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</si>
  <si>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</si>
  <si>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</si>
  <si>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</si>
  <si>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</si>
  <si>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</si>
  <si>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</si>
  <si>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</si>
  <si>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</si>
  <si>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</si>
  <si>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</si>
  <si>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</si>
  <si>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</si>
  <si>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</si>
  <si>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</si>
  <si>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</si>
  <si>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</si>
  <si>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</si>
  <si>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</si>
  <si>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</si>
  <si>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</si>
  <si>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</si>
  <si>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</si>
  <si>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</si>
  <si>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</si>
  <si>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</si>
  <si>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</si>
  <si>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</si>
  <si>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</si>
  <si>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</si>
  <si>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</si>
  <si>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</si>
  <si>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</si>
  <si>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</si>
  <si>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</si>
  <si>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</si>
  <si>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</si>
  <si>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</si>
  <si>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</si>
  <si>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</si>
  <si>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</si>
  <si>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</si>
  <si>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</si>
  <si>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</si>
  <si>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</si>
  <si>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</si>
  <si>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</si>
  <si>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</si>
  <si>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</si>
  <si>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</si>
  <si>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</si>
  <si>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</si>
  <si>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</si>
  <si>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</si>
  <si>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</si>
  <si>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</si>
  <si>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</si>
  <si>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</si>
  <si>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</si>
  <si>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</si>
  <si>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</si>
  <si>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</si>
  <si>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</si>
  <si>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</si>
  <si>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</si>
  <si>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</si>
  <si>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</si>
  <si>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</si>
  <si>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</si>
  <si>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</si>
  <si>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</si>
  <si>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</si>
  <si>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</si>
  <si>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</si>
  <si>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</si>
  <si>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</si>
  <si>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</si>
  <si>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</si>
  <si>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</si>
  <si>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</si>
  <si>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</si>
  <si>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</si>
  <si>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</si>
  <si>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</si>
  <si>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</si>
  <si>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</si>
  <si>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</si>
  <si>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</si>
  <si>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</si>
  <si>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</si>
  <si>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</si>
  <si>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</si>
  <si>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</si>
  <si>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</si>
  <si>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</si>
  <si>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</si>
  <si>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</si>
  <si>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</si>
  <si>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</si>
  <si>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</si>
  <si>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</si>
  <si>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</si>
  <si>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</si>
  <si>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</si>
  <si>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</si>
  <si>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</si>
  <si>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</si>
  <si>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</si>
  <si>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</si>
  <si>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</si>
  <si>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</si>
  <si>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</si>
  <si>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</si>
  <si>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</si>
  <si>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</si>
  <si>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</si>
  <si>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</si>
  <si>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</si>
  <si>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</si>
  <si>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</si>
  <si>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</si>
  <si>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</si>
  <si>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</si>
  <si>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</si>
  <si>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</si>
  <si>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</si>
  <si>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</si>
  <si>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</si>
  <si>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</si>
  <si>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</si>
  <si>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</si>
  <si>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</si>
  <si>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</si>
  <si>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</si>
  <si>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</si>
  <si>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</si>
  <si>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</si>
  <si>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</si>
  <si>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</si>
  <si>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</si>
  <si>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</si>
  <si>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</si>
  <si>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</si>
  <si>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</si>
  <si>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</si>
  <si>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</si>
  <si>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</si>
  <si>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</si>
  <si>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</si>
  <si>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</si>
  <si>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</si>
  <si>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</si>
  <si>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</si>
  <si>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</si>
  <si>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</si>
  <si>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</si>
  <si>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</si>
  <si>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</si>
  <si>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</si>
  <si>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</si>
  <si>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</si>
  <si>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</si>
  <si>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</si>
  <si>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</si>
  <si>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</si>
  <si>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</si>
  <si>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</si>
  <si>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</si>
  <si>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</si>
  <si>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</si>
  <si>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</si>
  <si>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</si>
  <si>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</si>
  <si>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</si>
  <si>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</si>
  <si>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</si>
  <si>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</si>
  <si>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</si>
  <si>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</si>
  <si>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</si>
  <si>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</si>
  <si>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</si>
  <si>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</si>
  <si>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</si>
  <si>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</si>
  <si>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</si>
  <si>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</si>
  <si>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</si>
  <si>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</si>
  <si>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</si>
  <si>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</si>
  <si>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</si>
  <si>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</si>
  <si>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</si>
  <si>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</si>
  <si>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</si>
  <si>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</si>
  <si>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</si>
  <si>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</si>
  <si>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</si>
  <si>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</si>
  <si>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</si>
  <si>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</si>
  <si>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</si>
  <si>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</si>
  <si>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</si>
  <si>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</si>
  <si>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</si>
  <si>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</si>
  <si>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</si>
  <si>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</si>
  <si>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</si>
  <si>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</si>
  <si>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</si>
  <si>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</si>
  <si>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</si>
  <si>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</si>
  <si>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</si>
  <si>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</si>
  <si>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</si>
  <si>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</si>
  <si>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</si>
  <si>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</si>
  <si>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</si>
  <si>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</si>
  <si>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</si>
  <si>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</si>
  <si>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</si>
  <si>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</si>
  <si>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</si>
  <si>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</si>
  <si>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</si>
  <si>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</si>
  <si>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</si>
  <si>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</si>
  <si>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</si>
  <si>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</si>
  <si>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</si>
  <si>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</si>
  <si>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</si>
  <si>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</si>
  <si>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</si>
  <si>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</si>
  <si>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</si>
  <si>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</si>
  <si>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</si>
  <si>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</si>
  <si>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</si>
  <si>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</si>
  <si>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</si>
  <si>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</si>
  <si>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</si>
  <si>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</si>
  <si>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</si>
  <si>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</si>
  <si>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</si>
  <si>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</si>
  <si>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</si>
  <si>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</si>
  <si>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</si>
  <si>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</si>
  <si>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</si>
  <si>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</si>
  <si>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</si>
  <si>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</si>
  <si>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</si>
  <si>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</si>
  <si>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</si>
  <si>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</si>
  <si>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</si>
  <si>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</si>
  <si>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</si>
  <si>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</si>
  <si>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</si>
  <si>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</si>
  <si>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</si>
  <si>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</si>
  <si>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</si>
  <si>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</si>
  <si>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</si>
  <si>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</si>
  <si>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</si>
  <si>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</si>
  <si>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</si>
  <si>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</si>
  <si>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</si>
  <si>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</si>
  <si>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</si>
  <si>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</si>
  <si>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</si>
  <si>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</si>
  <si>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</si>
  <si>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</si>
  <si>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</si>
  <si>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</si>
  <si>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</si>
  <si>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</si>
  <si>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</si>
  <si>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</si>
  <si>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</si>
  <si>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</si>
  <si>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</si>
  <si>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</si>
  <si>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</si>
  <si>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</si>
  <si>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</si>
  <si>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</si>
  <si>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</si>
  <si>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</si>
  <si>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</si>
  <si>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</si>
  <si>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</si>
  <si>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</si>
  <si>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</si>
  <si>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</si>
  <si>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</si>
  <si>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</si>
  <si>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</si>
  <si>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</si>
  <si>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</si>
  <si>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</si>
  <si>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</si>
  <si>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</si>
  <si>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</si>
  <si>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</si>
  <si>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</si>
  <si>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</si>
  <si>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</si>
  <si>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</si>
  <si>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</si>
  <si>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</si>
  <si>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</si>
  <si>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</si>
  <si>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</si>
  <si>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</si>
  <si>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</si>
  <si>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</si>
  <si>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</si>
  <si>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</si>
  <si>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</si>
  <si>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</si>
  <si>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</si>
  <si>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</si>
  <si>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</si>
  <si>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</si>
  <si>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</si>
  <si>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</si>
  <si>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</si>
  <si>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</si>
  <si>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</si>
  <si>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</si>
  <si>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</si>
  <si>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</si>
  <si>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</si>
  <si>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</si>
  <si>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</si>
  <si>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</si>
  <si>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</si>
  <si>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</si>
  <si>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</si>
  <si>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</si>
  <si>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</si>
  <si>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</si>
  <si>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</si>
  <si>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</si>
  <si>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</si>
  <si>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</si>
  <si>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</si>
  <si>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</si>
  <si>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</si>
  <si>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</si>
  <si>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</si>
  <si>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</si>
  <si>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</si>
  <si>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</si>
  <si>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</si>
  <si>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</si>
  <si>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</si>
  <si>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</si>
  <si>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</si>
  <si>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</si>
  <si>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</si>
  <si>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</si>
  <si>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</si>
  <si>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</si>
  <si>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</si>
  <si>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</si>
  <si>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</si>
  <si>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</si>
  <si>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</si>
  <si>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</si>
  <si>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</si>
  <si>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</si>
  <si>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</si>
  <si>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</si>
  <si>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</si>
  <si>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</si>
  <si>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</si>
  <si>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</si>
  <si>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</si>
  <si>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</si>
  <si>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</si>
  <si>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</si>
  <si>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</si>
  <si>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</si>
  <si>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</si>
  <si>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</si>
  <si>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</si>
  <si>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</si>
  <si>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</si>
  <si>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</si>
  <si>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</si>
  <si>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</si>
  <si>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</si>
  <si>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</si>
  <si>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</si>
  <si>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</si>
  <si>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</si>
  <si>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</si>
  <si>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</si>
  <si>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</si>
  <si>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</si>
  <si>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</si>
  <si>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</si>
  <si>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</si>
  <si>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</si>
  <si>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</si>
  <si>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</si>
  <si>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</si>
  <si>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</si>
  <si>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</si>
  <si>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</si>
  <si>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</si>
  <si>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</si>
  <si>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</si>
  <si>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</si>
  <si>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</si>
  <si>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</si>
  <si>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</si>
  <si>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</si>
  <si>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</si>
  <si>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</si>
  <si>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</si>
  <si>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</si>
  <si>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</si>
  <si>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</si>
  <si>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</si>
  <si>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</si>
  <si>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</si>
  <si>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</si>
  <si>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</si>
  <si>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</si>
  <si>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</si>
  <si>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</si>
  <si>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</si>
  <si>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</si>
  <si>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</si>
  <si>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</si>
  <si>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</si>
  <si>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</si>
  <si>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</si>
  <si>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</si>
  <si>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</si>
  <si>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</si>
  <si>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</si>
  <si>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</si>
  <si>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</si>
  <si>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</si>
  <si>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</si>
  <si>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</si>
  <si>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</si>
  <si>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</si>
  <si>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</si>
  <si>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</si>
  <si>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</si>
  <si>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</si>
  <si>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</si>
  <si>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</si>
  <si>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</si>
  <si>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</si>
  <si>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</si>
  <si>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</si>
  <si>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</si>
  <si>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</si>
  <si>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</si>
  <si>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</si>
  <si>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</si>
  <si>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</si>
  <si>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</si>
  <si>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</si>
  <si>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</si>
  <si>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</si>
  <si>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</si>
  <si>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</si>
  <si>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</si>
  <si>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</si>
  <si>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</si>
  <si>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</si>
  <si>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</si>
  <si>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</si>
  <si>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</si>
  <si>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</si>
  <si>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</si>
  <si>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</si>
  <si>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</si>
  <si>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</si>
  <si>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</si>
  <si>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</si>
  <si>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</si>
  <si>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</si>
  <si>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</si>
  <si>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</si>
  <si>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</si>
  <si>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</si>
  <si>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</si>
  <si>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</si>
  <si>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</si>
  <si>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</si>
  <si>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</si>
  <si>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</si>
  <si>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</si>
  <si>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</si>
  <si>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</si>
  <si>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</si>
  <si>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</si>
  <si>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</si>
  <si>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</si>
  <si>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</si>
  <si>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</si>
  <si>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</si>
  <si>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</si>
  <si>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</si>
  <si>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</si>
  <si>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</si>
  <si>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</si>
  <si>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</si>
  <si>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</si>
  <si>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</si>
  <si>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</si>
  <si>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</si>
  <si>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</si>
  <si>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</si>
  <si>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</si>
  <si>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</si>
  <si>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</si>
  <si>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</si>
  <si>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</si>
  <si>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</si>
  <si>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</si>
  <si>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</si>
  <si>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</si>
  <si>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</si>
  <si>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</si>
  <si>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</si>
  <si>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</si>
  <si>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</si>
  <si>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</si>
  <si>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</si>
  <si>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</si>
  <si>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</si>
  <si>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</si>
  <si>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</si>
  <si>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</si>
  <si>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</si>
  <si>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</si>
  <si>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</si>
  <si>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</si>
  <si>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</si>
  <si>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</si>
  <si>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</si>
  <si>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</si>
  <si>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</si>
  <si>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</si>
  <si>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</si>
  <si>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</si>
  <si>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</si>
  <si>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</si>
  <si>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</si>
  <si>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</si>
  <si>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</si>
  <si>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</si>
  <si>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</si>
  <si>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</si>
  <si>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</si>
  <si>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</si>
  <si>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</si>
  <si>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</si>
  <si>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</si>
  <si>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</si>
  <si>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</si>
  <si>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</si>
  <si>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</si>
  <si>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</si>
  <si>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</si>
  <si>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</si>
  <si>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</si>
  <si>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</si>
  <si>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</si>
  <si>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</si>
  <si>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</si>
  <si>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</si>
  <si>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</si>
  <si>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</si>
  <si>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</si>
  <si>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</si>
  <si>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</si>
  <si>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</si>
  <si>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</si>
  <si>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</si>
  <si>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</si>
  <si>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</si>
  <si>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</si>
  <si>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</si>
  <si>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</si>
  <si>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</si>
  <si>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</si>
  <si>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</si>
  <si>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</si>
  <si>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</si>
  <si>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</si>
  <si>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</si>
  <si>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</si>
  <si>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</si>
  <si>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</si>
  <si>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</si>
  <si>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</si>
  <si>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</si>
  <si>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</si>
  <si>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</si>
  <si>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</si>
  <si>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</si>
  <si>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</si>
  <si>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</si>
  <si>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</si>
  <si>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</si>
  <si>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</si>
  <si>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</si>
  <si>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</si>
  <si>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</si>
  <si>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</si>
  <si>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</si>
  <si>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</si>
  <si>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</si>
  <si>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</si>
  <si>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</si>
  <si>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</si>
  <si>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</si>
  <si>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</si>
  <si>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</si>
  <si>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</si>
  <si>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</si>
  <si>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</si>
  <si>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</si>
  <si>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</si>
  <si>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</si>
  <si>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</si>
  <si>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</si>
  <si>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</si>
  <si>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</si>
  <si>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</si>
  <si>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</si>
  <si>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</si>
  <si>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</si>
  <si>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</si>
  <si>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</si>
  <si>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</si>
  <si>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</si>
  <si>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</si>
  <si>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</si>
  <si>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</si>
  <si>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</si>
  <si>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</si>
  <si>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</si>
  <si>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</si>
  <si>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</si>
  <si>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</si>
  <si>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</si>
  <si>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</si>
  <si>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</si>
  <si>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</si>
  <si>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</si>
  <si>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</si>
  <si>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</si>
  <si>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</si>
  <si>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</si>
  <si>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</si>
  <si>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</si>
  <si>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</si>
  <si>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</si>
  <si>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</si>
  <si>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</si>
  <si>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</si>
  <si>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</si>
  <si>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</si>
  <si>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</si>
  <si>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</si>
  <si>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</si>
  <si>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</si>
  <si>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</si>
  <si>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</si>
  <si>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</si>
  <si>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</si>
  <si>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</si>
  <si>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</si>
  <si>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</si>
  <si>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</si>
  <si>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</si>
  <si>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</si>
  <si>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</si>
  <si>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</si>
  <si>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</si>
  <si>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</si>
  <si>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</si>
  <si>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</si>
  <si>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</si>
  <si>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</si>
  <si>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</si>
  <si>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</si>
  <si>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</si>
  <si>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</si>
  <si>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</si>
  <si>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</si>
  <si>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</si>
  <si>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</si>
  <si>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</si>
  <si>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</si>
  <si>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</si>
  <si>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</si>
  <si>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</si>
  <si>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</si>
  <si>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</si>
  <si>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</si>
  <si>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</si>
  <si>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</si>
  <si>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</si>
  <si>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</si>
  <si>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</si>
  <si>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</si>
  <si>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</si>
  <si>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</si>
  <si>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</si>
  <si>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</si>
  <si>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</si>
  <si>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</si>
  <si>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</si>
  <si>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</si>
  <si>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</si>
  <si>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</si>
  <si>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</si>
  <si>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</si>
  <si>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</si>
  <si>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</si>
  <si>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</si>
  <si>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</si>
  <si>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</si>
  <si>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</si>
  <si>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</si>
  <si>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</si>
  <si>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</si>
  <si>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</si>
  <si>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</si>
  <si>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</si>
  <si>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</si>
  <si>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</si>
  <si>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</si>
  <si>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</si>
  <si>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</si>
  <si>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</si>
  <si>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</si>
  <si>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</si>
  <si>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</si>
  <si>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</si>
  <si>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</si>
  <si>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</si>
  <si>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</si>
  <si>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</si>
  <si>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</si>
  <si>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</si>
  <si>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</si>
  <si>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</si>
  <si>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</si>
  <si>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</si>
  <si>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</si>
  <si>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</si>
  <si>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</si>
  <si>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</si>
  <si>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</si>
  <si>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</si>
  <si>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</si>
  <si>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</si>
  <si>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</si>
  <si>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</si>
  <si>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</si>
  <si>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</si>
  <si>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</si>
  <si>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</si>
  <si>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</si>
  <si>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</si>
  <si>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</si>
  <si>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</si>
  <si>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</si>
  <si>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</si>
  <si>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</si>
  <si>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</si>
  <si>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</si>
  <si>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</si>
  <si>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</si>
  <si>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</si>
  <si>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</si>
  <si>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</si>
  <si>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</si>
  <si>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</si>
  <si>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</si>
  <si>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</si>
  <si>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</si>
  <si>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</si>
  <si>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</si>
  <si>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</si>
  <si>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</si>
  <si>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</si>
  <si>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</si>
  <si>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</si>
  <si>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</si>
  <si>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</si>
  <si>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</si>
  <si>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</si>
  <si>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</si>
  <si>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</si>
  <si>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</si>
  <si>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</si>
  <si>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</si>
  <si>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</si>
  <si>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</si>
  <si>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</si>
  <si>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</si>
  <si>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</si>
  <si>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</si>
  <si>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</si>
  <si>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</si>
  <si>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</si>
  <si>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</si>
  <si>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</si>
  <si>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</si>
  <si>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</si>
  <si>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</si>
  <si>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</si>
  <si>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</si>
  <si>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</si>
  <si>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</si>
  <si>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</si>
  <si>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</si>
  <si>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</si>
  <si>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</si>
  <si>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</si>
  <si>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</si>
  <si>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</si>
  <si>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</si>
  <si>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</si>
  <si>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</si>
  <si>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</si>
  <si>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</si>
  <si>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</si>
  <si>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</si>
  <si>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</si>
  <si>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</si>
  <si>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</si>
  <si>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</si>
  <si>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</si>
  <si>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</si>
  <si>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</si>
  <si>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</si>
  <si>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</si>
  <si>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</si>
  <si>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</si>
  <si>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</si>
  <si>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</si>
  <si>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</si>
  <si>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</si>
  <si>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</si>
  <si>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</si>
  <si>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</si>
  <si>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</si>
  <si>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</si>
  <si>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</si>
  <si>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</si>
  <si>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</si>
  <si>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</si>
  <si>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</si>
  <si>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</si>
  <si>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</si>
  <si>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</si>
  <si>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</si>
  <si>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</si>
  <si>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</si>
  <si>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</si>
  <si>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</si>
  <si>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</si>
  <si>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</si>
  <si>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</si>
  <si>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</si>
  <si>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</si>
  <si>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</si>
  <si>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</si>
  <si>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</si>
  <si>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</si>
  <si>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</si>
  <si>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</si>
  <si>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</si>
  <si>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</si>
  <si>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</si>
  <si>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</si>
  <si>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</si>
  <si>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</si>
  <si>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</si>
  <si>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</si>
  <si>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</si>
  <si>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</si>
  <si>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</si>
  <si>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</si>
  <si>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</si>
  <si>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</si>
  <si>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</si>
  <si>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</si>
  <si>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</si>
  <si>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</si>
  <si>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</si>
  <si>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</si>
  <si>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</si>
  <si>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</si>
  <si>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</si>
  <si>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</si>
  <si>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</si>
  <si>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</si>
  <si>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</si>
  <si>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</si>
  <si>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</si>
  <si>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</si>
  <si>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</si>
  <si>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</si>
  <si>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</si>
  <si>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</si>
  <si>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</si>
  <si>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</si>
  <si>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</si>
  <si>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</si>
  <si>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</si>
  <si>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</si>
  <si>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</si>
  <si>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</si>
  <si>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</si>
  <si>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</si>
  <si>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</si>
  <si>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</si>
  <si>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</si>
  <si>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</si>
  <si>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</si>
  <si>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</si>
  <si>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</si>
  <si>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</si>
  <si>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</si>
  <si>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</si>
  <si>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</si>
  <si>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</si>
  <si>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</si>
  <si>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</si>
  <si>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</si>
  <si>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</si>
  <si>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</si>
  <si>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</si>
  <si>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</si>
  <si>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</si>
  <si>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</si>
  <si>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</si>
  <si>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</si>
  <si>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</si>
  <si>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</si>
  <si>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</si>
  <si>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</si>
  <si>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</si>
  <si>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</si>
  <si>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</si>
  <si>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</si>
  <si>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</si>
  <si>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</si>
  <si>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</si>
  <si>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</si>
  <si>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</si>
  <si>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</si>
  <si>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</si>
  <si>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</si>
  <si>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</si>
  <si>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</si>
  <si>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</si>
  <si>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</si>
  <si>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</si>
  <si>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</si>
  <si>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</si>
  <si>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</si>
  <si>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</si>
  <si>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</si>
  <si>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</si>
  <si>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</si>
  <si>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</si>
  <si>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</si>
  <si>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</si>
  <si>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</si>
  <si>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</si>
  <si>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</si>
  <si>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</si>
  <si>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</si>
  <si>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</si>
  <si>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</si>
  <si>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</si>
  <si>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</si>
  <si>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</si>
  <si>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</si>
  <si>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</si>
  <si>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</si>
  <si>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</si>
  <si>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</si>
  <si>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</si>
  <si>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</si>
  <si>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</si>
  <si>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</si>
  <si>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</si>
  <si>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</si>
  <si>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</si>
  <si>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</si>
  <si>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</si>
  <si>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</si>
  <si>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</si>
  <si>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</si>
  <si>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</si>
  <si>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</si>
  <si>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</si>
  <si>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</si>
  <si>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</si>
  <si>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</si>
  <si>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</si>
  <si>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</si>
  <si>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</si>
  <si>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</si>
  <si>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</si>
  <si>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</si>
  <si>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</si>
  <si>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</si>
  <si>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</si>
  <si>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</si>
  <si>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</si>
  <si>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</si>
  <si>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</si>
  <si>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</si>
  <si>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</si>
  <si>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</si>
  <si>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</si>
  <si>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</si>
  <si>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</si>
  <si>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</si>
  <si>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</si>
  <si>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</si>
  <si>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</si>
  <si>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</si>
  <si>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</si>
  <si>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</si>
  <si>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</si>
  <si>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</si>
  <si>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</si>
  <si>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</si>
  <si>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</si>
  <si>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</si>
  <si>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</si>
  <si>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</si>
  <si>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</si>
  <si>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</si>
  <si>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</si>
  <si>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</si>
  <si>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</si>
  <si>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</si>
  <si>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</si>
  <si>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</si>
  <si>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</si>
  <si>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</si>
  <si>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</si>
  <si>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</si>
  <si>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</si>
  <si>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</si>
  <si>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</si>
  <si>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</si>
  <si>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</si>
  <si>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</si>
  <si>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</si>
  <si>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</si>
  <si>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</si>
  <si>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</si>
  <si>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</si>
  <si>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</si>
  <si>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</si>
  <si>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</si>
  <si>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</si>
  <si>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</si>
  <si>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</si>
  <si>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</si>
  <si>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</si>
  <si>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</si>
  <si>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</si>
  <si>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</si>
  <si>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</si>
  <si>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</si>
  <si>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</si>
  <si>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</si>
  <si>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</si>
  <si>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</si>
  <si>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</si>
  <si>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</si>
  <si>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</si>
  <si>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</si>
  <si>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</si>
  <si>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</si>
  <si>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</si>
  <si>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</si>
  <si>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</si>
  <si>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</si>
  <si>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</si>
  <si>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</si>
  <si>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</si>
  <si>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</si>
  <si>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</si>
  <si>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</si>
  <si>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</si>
  <si>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</si>
  <si>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</si>
  <si>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</si>
  <si>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</si>
  <si>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</si>
  <si>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</si>
  <si>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</si>
  <si>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</si>
  <si>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</si>
  <si>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</si>
  <si>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</si>
  <si>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</si>
  <si>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</si>
  <si>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</si>
  <si>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</si>
  <si>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</si>
  <si>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</si>
  <si>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</si>
  <si>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</si>
  <si>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</si>
  <si>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</si>
  <si>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</si>
  <si>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</si>
  <si>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</si>
  <si>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</si>
  <si>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</si>
  <si>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</si>
  <si>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</si>
  <si>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</si>
  <si>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</si>
  <si>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</si>
  <si>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</si>
  <si>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</si>
  <si>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</si>
  <si>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</si>
  <si>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</si>
  <si>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</si>
  <si>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</si>
  <si>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</si>
  <si>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</si>
  <si>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</si>
  <si>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</si>
  <si>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</si>
  <si>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</si>
  <si>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</si>
  <si>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</si>
  <si>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</si>
  <si>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</si>
  <si>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</si>
  <si>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</si>
  <si>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</si>
  <si>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</si>
  <si>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</si>
  <si>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</si>
  <si>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</si>
  <si>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</si>
  <si>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</si>
  <si>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</si>
  <si>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</si>
  <si>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</si>
  <si>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</si>
  <si>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</si>
  <si>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</si>
  <si>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</si>
  <si>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</si>
  <si>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</si>
  <si>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</si>
  <si>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</si>
  <si>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</si>
  <si>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</si>
  <si>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</si>
  <si>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</si>
  <si>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</si>
  <si>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</si>
  <si>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</si>
  <si>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</si>
  <si>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</si>
  <si>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</si>
  <si>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</si>
  <si>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</si>
  <si>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</si>
  <si>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</si>
  <si>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</si>
  <si>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</si>
  <si>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</si>
  <si>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</si>
  <si>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</si>
  <si>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</si>
  <si>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</si>
  <si>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</si>
  <si>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</si>
  <si>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</si>
  <si>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</si>
  <si>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</si>
  <si>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</si>
  <si>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</si>
  <si>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</si>
  <si>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</si>
  <si>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</si>
  <si>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</si>
  <si>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</si>
  <si>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</si>
  <si>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</si>
  <si>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</si>
  <si>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</si>
  <si>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</si>
  <si>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</si>
  <si>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</si>
  <si>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</si>
  <si>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</si>
  <si>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</si>
  <si>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</si>
  <si>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</si>
  <si>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</si>
  <si>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</si>
  <si>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</si>
  <si>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</si>
  <si>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</si>
  <si>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</si>
  <si>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</si>
  <si>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</si>
  <si>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</si>
  <si>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</si>
  <si>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</si>
  <si>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</si>
  <si>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</si>
  <si>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</si>
  <si>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</si>
  <si>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</si>
  <si>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</si>
  <si>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</si>
  <si>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</si>
  <si>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</si>
  <si>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</si>
  <si>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</si>
  <si>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</si>
  <si>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</si>
  <si>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</si>
  <si>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</si>
  <si>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</si>
  <si>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</si>
  <si>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</si>
  <si>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</si>
  <si>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</si>
  <si>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</si>
  <si>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</si>
  <si>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</si>
  <si>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</si>
  <si>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</si>
  <si>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</si>
  <si>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</si>
  <si>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</si>
  <si>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</si>
  <si>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</si>
  <si>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</si>
  <si>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</si>
  <si>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</si>
  <si>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</si>
  <si>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</si>
  <si>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</si>
  <si>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</si>
  <si>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</si>
  <si>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</si>
  <si>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</si>
  <si>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</si>
  <si>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</si>
  <si>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</si>
  <si>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</si>
  <si>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</si>
  <si>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</si>
  <si>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</si>
  <si>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</si>
  <si>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</si>
  <si>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</si>
  <si>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</si>
  <si>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</si>
  <si>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</si>
  <si>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</si>
  <si>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</si>
  <si>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</si>
  <si>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</si>
  <si>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</si>
  <si>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</si>
  <si>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</si>
  <si>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</si>
  <si>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</si>
  <si>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</si>
  <si>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</si>
  <si>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</si>
  <si>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</si>
  <si>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</si>
  <si>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</si>
  <si>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</si>
  <si>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</si>
  <si>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</si>
  <si>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</si>
  <si>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</si>
  <si>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</si>
  <si>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</si>
  <si>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</si>
  <si>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</si>
  <si>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</si>
  <si>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</si>
  <si>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</si>
  <si>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</si>
  <si>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</si>
  <si>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</si>
  <si>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</si>
  <si>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</si>
  <si>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</si>
  <si>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</si>
  <si>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</si>
  <si>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</si>
  <si>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</si>
  <si>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</si>
  <si>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</si>
  <si>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</si>
  <si>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</si>
  <si>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</si>
  <si>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</si>
  <si>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</si>
  <si>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</si>
  <si>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</si>
  <si>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</si>
  <si>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</si>
  <si>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</si>
  <si>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</si>
  <si>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</si>
  <si>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</si>
  <si>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</si>
  <si>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</si>
  <si>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</si>
  <si>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</si>
  <si>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</si>
  <si>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</si>
  <si>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</si>
  <si>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</si>
  <si>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</si>
  <si>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</si>
  <si>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</si>
  <si>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</si>
  <si>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</si>
  <si>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</si>
  <si>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</si>
  <si>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</si>
  <si>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</si>
  <si>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</si>
  <si>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</si>
  <si>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</si>
  <si>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</si>
  <si>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</si>
  <si>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</si>
  <si>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</si>
  <si>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</si>
  <si>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</si>
  <si>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</si>
  <si>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</si>
  <si>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</si>
  <si>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</si>
  <si>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</si>
  <si>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</si>
  <si>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</si>
  <si>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</si>
  <si>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</si>
  <si>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</si>
  <si>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</si>
  <si>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</si>
  <si>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</si>
  <si>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</si>
  <si>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</si>
  <si>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</si>
  <si>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</si>
  <si>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</si>
  <si>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</si>
  <si>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</si>
  <si>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</si>
  <si>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</si>
  <si>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</si>
  <si>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</si>
  <si>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</si>
  <si>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</si>
  <si>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</si>
  <si>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</si>
  <si>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</si>
  <si>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</si>
  <si>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</si>
  <si>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</si>
  <si>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</si>
  <si>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</si>
  <si>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</si>
  <si>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</si>
  <si>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</si>
  <si>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</si>
  <si>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</si>
  <si>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</si>
  <si>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</si>
  <si>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</si>
  <si>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</si>
  <si>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</si>
  <si>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</si>
  <si>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</si>
  <si>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</si>
  <si>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</si>
  <si>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</si>
  <si>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</si>
  <si>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</si>
  <si>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</si>
  <si>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</si>
  <si>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</si>
  <si>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</si>
  <si>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</si>
  <si>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</si>
  <si>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</si>
  <si>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</si>
  <si>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</si>
  <si>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</si>
  <si>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</si>
  <si>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</si>
  <si>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</si>
  <si>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</si>
  <si>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</si>
  <si>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</si>
  <si>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</si>
  <si>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</si>
  <si>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</si>
  <si>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</si>
  <si>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</si>
  <si>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</si>
  <si>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</si>
  <si>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</si>
  <si>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</si>
  <si>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</si>
  <si>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</si>
  <si>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</si>
  <si>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</si>
  <si>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</si>
  <si>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</si>
  <si>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</si>
  <si>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</si>
  <si>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</si>
  <si>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</si>
  <si>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</si>
  <si>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</si>
  <si>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</si>
  <si>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</si>
  <si>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</si>
  <si>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</si>
  <si>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</si>
  <si>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</si>
  <si>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</si>
  <si>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</si>
  <si>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</si>
  <si>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</si>
  <si>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</si>
  <si>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</si>
  <si>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</si>
  <si>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</si>
  <si>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</si>
  <si>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</si>
  <si>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</si>
  <si>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</si>
  <si>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</si>
  <si>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</si>
  <si>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</si>
  <si>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</si>
  <si>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</si>
  <si>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</si>
  <si>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</si>
  <si>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</si>
  <si>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</si>
  <si>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</si>
  <si>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</si>
  <si>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</si>
  <si>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</si>
  <si>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</si>
  <si>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</si>
  <si>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</si>
  <si>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</si>
  <si>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</si>
  <si>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</si>
  <si>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</si>
  <si>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</si>
  <si>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</si>
  <si>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</si>
  <si>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</si>
  <si>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</si>
  <si>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</si>
  <si>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</si>
  <si>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</si>
  <si>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</si>
  <si>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</si>
  <si>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</si>
  <si>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</si>
  <si>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</si>
  <si>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</si>
  <si>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</si>
  <si>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</si>
  <si>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</si>
  <si>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</si>
  <si>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</si>
  <si>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</si>
  <si>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</si>
  <si>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</si>
  <si>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</si>
  <si>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</si>
  <si>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</si>
  <si>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</si>
  <si>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</si>
  <si>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</si>
  <si>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</si>
  <si>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</si>
  <si>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</si>
  <si>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</si>
  <si>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</si>
  <si>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</si>
  <si>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</si>
  <si>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</si>
  <si>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</si>
  <si>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</si>
  <si>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</si>
  <si>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</si>
  <si>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</si>
  <si>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</si>
  <si>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</si>
  <si>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</si>
  <si>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</si>
  <si>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</si>
  <si>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</si>
  <si>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</si>
  <si>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</si>
  <si>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</si>
  <si>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</si>
  <si>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</si>
  <si>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</si>
  <si>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</si>
  <si>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</si>
  <si>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</si>
  <si>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</si>
  <si>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</si>
  <si>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</si>
  <si>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</si>
  <si>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</si>
  <si>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</si>
  <si>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</si>
  <si>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</si>
  <si>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</si>
  <si>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</si>
  <si>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</si>
  <si>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</si>
  <si>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</si>
  <si>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</si>
  <si>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</si>
  <si>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</si>
  <si>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</si>
  <si>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</si>
  <si>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</si>
  <si>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</si>
  <si>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</si>
  <si>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</si>
  <si>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</si>
  <si>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</si>
  <si>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</si>
  <si>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</si>
  <si>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</si>
  <si>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</si>
  <si>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</si>
  <si>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</si>
  <si>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</si>
  <si>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</si>
  <si>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</si>
  <si>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</si>
  <si>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</si>
  <si>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</si>
  <si>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</si>
  <si>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</si>
  <si>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</si>
  <si>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</si>
  <si>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</si>
  <si>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</si>
  <si>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</si>
  <si>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</si>
  <si>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</si>
  <si>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</si>
  <si>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</si>
  <si>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</si>
  <si>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</si>
  <si>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</si>
  <si>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</si>
  <si>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</si>
  <si>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</si>
  <si>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</si>
  <si>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</si>
  <si>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</si>
  <si>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</si>
  <si>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</si>
  <si>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</si>
  <si>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</si>
  <si>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</si>
  <si>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</si>
  <si>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</si>
  <si>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</si>
  <si>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</si>
  <si>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</si>
  <si>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</si>
  <si>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</si>
  <si>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</si>
  <si>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</si>
  <si>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</si>
  <si>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</si>
  <si>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</si>
  <si>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</si>
  <si>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</si>
  <si>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</si>
  <si>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</si>
  <si>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</si>
  <si>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</si>
  <si>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</si>
  <si>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</si>
  <si>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</si>
  <si>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</si>
  <si>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</si>
  <si>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</si>
  <si>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</si>
  <si>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</si>
  <si>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</si>
  <si>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</si>
  <si>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</si>
  <si>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</si>
  <si>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</si>
  <si>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</si>
  <si>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</si>
  <si>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</si>
  <si>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</si>
  <si>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</si>
  <si>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</si>
  <si>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</si>
  <si>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</si>
  <si>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</si>
  <si>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</si>
  <si>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</si>
  <si>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</si>
  <si>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</si>
  <si>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</si>
  <si>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</si>
  <si>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</si>
  <si>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</si>
  <si>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</si>
  <si>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</si>
  <si>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</si>
  <si>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</si>
  <si>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</si>
  <si>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</si>
  <si>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</si>
  <si>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</si>
  <si>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</si>
  <si>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</si>
  <si>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</si>
  <si>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</si>
  <si>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</si>
  <si>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</si>
  <si>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</si>
  <si>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</si>
  <si>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</si>
  <si>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</si>
  <si>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</si>
  <si>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</si>
  <si>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</si>
  <si>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</si>
  <si>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</si>
  <si>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</si>
  <si>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</si>
  <si>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</si>
  <si>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</si>
  <si>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</si>
  <si>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</si>
  <si>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</si>
  <si>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</si>
  <si>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</si>
  <si>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</si>
  <si>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</si>
  <si>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</si>
  <si>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</si>
  <si>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</si>
  <si>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</si>
  <si>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</si>
  <si>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</si>
  <si>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</si>
  <si>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</si>
  <si>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</si>
  <si>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</si>
  <si>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</si>
  <si>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</si>
  <si>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</si>
  <si>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</si>
  <si>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</si>
  <si>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</si>
  <si>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</si>
  <si>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</si>
  <si>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</si>
  <si>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</si>
  <si>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</si>
  <si>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</si>
  <si>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</si>
  <si>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</si>
  <si>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</si>
  <si>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</si>
  <si>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</si>
  <si>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</si>
  <si>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</si>
  <si>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</si>
  <si>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</si>
  <si>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</si>
  <si>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</si>
  <si>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</si>
  <si>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</si>
  <si>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</si>
  <si>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</si>
  <si>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</si>
  <si>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</si>
  <si>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</si>
  <si>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</si>
  <si>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</si>
  <si>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</si>
  <si>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</si>
  <si>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</si>
  <si>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</si>
  <si>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</si>
  <si>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</si>
  <si>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</si>
  <si>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</si>
  <si>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</si>
  <si>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</si>
  <si>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</si>
  <si>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</si>
  <si>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</si>
  <si>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</si>
  <si>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</si>
  <si>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</si>
  <si>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</si>
  <si>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</si>
  <si>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</si>
  <si>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</si>
  <si>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</si>
  <si>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</si>
  <si>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</si>
  <si>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</si>
  <si>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</si>
  <si>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</si>
  <si>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</si>
  <si>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</si>
  <si>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</si>
  <si>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</si>
  <si>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</si>
  <si>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</si>
  <si>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</si>
  <si>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</si>
  <si>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</si>
  <si>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</si>
  <si>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</si>
  <si>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</si>
  <si>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</si>
  <si>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</si>
  <si>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</si>
  <si>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</si>
  <si>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</si>
  <si>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</si>
  <si>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</si>
  <si>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</si>
  <si>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</si>
  <si>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</si>
  <si>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</si>
  <si>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</si>
  <si>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</si>
  <si>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</si>
  <si>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</si>
  <si>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</si>
  <si>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</si>
  <si>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</si>
  <si>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</si>
  <si>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</si>
  <si>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</si>
  <si>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</si>
  <si>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</si>
  <si>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</si>
  <si>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</si>
  <si>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</si>
  <si>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</si>
  <si>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</si>
  <si>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</si>
  <si>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</si>
  <si>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</si>
  <si>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</si>
  <si>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</si>
  <si>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</si>
  <si>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</si>
  <si>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</si>
  <si>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</si>
  <si>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</si>
  <si>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</si>
  <si>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</si>
  <si>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</si>
  <si>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</si>
  <si>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</si>
  <si>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</si>
  <si>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</si>
  <si>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</si>
  <si>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</si>
  <si>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</si>
  <si>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</si>
  <si>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</si>
  <si>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</si>
  <si>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</si>
  <si>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</si>
  <si>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</si>
  <si>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</si>
  <si>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</si>
  <si>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</si>
  <si>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</si>
  <si>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</si>
  <si>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</si>
  <si>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</si>
  <si>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</si>
  <si>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</si>
  <si>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</si>
  <si>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</si>
  <si>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</si>
  <si>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</si>
  <si>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</si>
  <si>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</si>
  <si>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</si>
  <si>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</si>
  <si>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</si>
  <si>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</si>
  <si>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</si>
  <si>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</si>
  <si>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</si>
  <si>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</si>
  <si>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</si>
  <si>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</si>
  <si>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</si>
  <si>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</si>
  <si>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</si>
  <si>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</si>
  <si>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</si>
  <si>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</si>
  <si>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</si>
  <si>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</si>
  <si>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</si>
  <si>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</si>
  <si>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</si>
  <si>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</si>
  <si>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</si>
  <si>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</si>
  <si>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</si>
  <si>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</si>
  <si>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</si>
  <si>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</si>
  <si>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</si>
  <si>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</si>
  <si>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</si>
  <si>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</si>
  <si>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</si>
  <si>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</si>
  <si>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</si>
  <si>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</si>
  <si>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</si>
  <si>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</si>
  <si>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</si>
  <si>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</si>
  <si>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</si>
  <si>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</si>
  <si>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</si>
  <si>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</si>
  <si>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</si>
  <si>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</si>
  <si>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</si>
  <si>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</si>
  <si>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</si>
  <si>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</si>
  <si>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</si>
  <si>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</si>
  <si>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</si>
  <si>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</si>
  <si>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</si>
  <si>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</si>
  <si>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</si>
  <si>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</si>
  <si>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</si>
  <si>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</si>
  <si>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</si>
  <si>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</si>
  <si>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</si>
  <si>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</si>
  <si>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</si>
  <si>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</si>
  <si>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</si>
  <si>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</si>
  <si>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</si>
  <si>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</si>
  <si>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</si>
  <si>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</si>
  <si>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</si>
  <si>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</si>
  <si>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</si>
  <si>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</si>
  <si>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</si>
  <si>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</si>
  <si>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</si>
  <si>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</si>
  <si>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</si>
  <si>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</si>
  <si>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</si>
  <si>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</si>
  <si>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</si>
  <si>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</si>
  <si>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</si>
  <si>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</si>
  <si>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</si>
  <si>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</si>
  <si>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</si>
  <si>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</si>
  <si>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</si>
  <si>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</si>
  <si>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</si>
  <si>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</si>
  <si>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</si>
  <si>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</si>
  <si>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</si>
  <si>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</si>
  <si>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</si>
  <si>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</si>
  <si>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</si>
  <si>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</si>
  <si>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</si>
  <si>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</si>
  <si>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</si>
  <si>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</si>
  <si>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</si>
  <si>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</si>
  <si>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</si>
  <si>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</si>
  <si>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</si>
  <si>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</si>
  <si>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</si>
  <si>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</si>
  <si>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</si>
  <si>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</si>
  <si>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</si>
  <si>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</si>
  <si>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</si>
  <si>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</si>
  <si>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</si>
  <si>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</si>
  <si>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</si>
  <si>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</si>
  <si>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</si>
  <si>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</si>
  <si>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</si>
  <si>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</si>
  <si>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</si>
  <si>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</si>
  <si>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</si>
  <si>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</si>
  <si>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</si>
  <si>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</si>
  <si>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</si>
  <si>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</si>
  <si>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</si>
  <si>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</si>
  <si>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</si>
  <si>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</si>
  <si>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</si>
  <si>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</si>
  <si>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</si>
  <si>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</si>
  <si>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</si>
  <si>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</si>
  <si>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</si>
  <si>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</si>
  <si>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</si>
  <si>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</si>
  <si>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</si>
  <si>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</si>
  <si>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</si>
  <si>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</si>
  <si>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</si>
  <si>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</si>
  <si>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</si>
  <si>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</si>
  <si>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</si>
  <si>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</si>
  <si>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</si>
  <si>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</si>
  <si>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</si>
  <si>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</si>
  <si>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</si>
  <si>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</si>
  <si>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</si>
  <si>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</si>
  <si>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</si>
  <si>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</si>
  <si>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</si>
  <si>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</si>
  <si>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</si>
  <si>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</si>
  <si>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</si>
  <si>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</si>
  <si>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</si>
  <si>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</si>
  <si>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</si>
  <si>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</si>
  <si>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</si>
  <si>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</si>
  <si>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</si>
  <si>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</si>
  <si>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</si>
  <si>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</si>
  <si>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</si>
  <si>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</si>
  <si>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</si>
  <si>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</si>
  <si>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</si>
  <si>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</si>
  <si>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</si>
  <si>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</si>
  <si>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</si>
  <si>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</si>
  <si>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</si>
  <si>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</si>
  <si>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</si>
  <si>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</si>
  <si>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</si>
  <si>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</si>
  <si>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</si>
  <si>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</si>
  <si>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</si>
  <si>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</si>
  <si>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</si>
  <si>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</si>
  <si>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</si>
  <si>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</si>
  <si>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</si>
  <si>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</si>
  <si>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</si>
  <si>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</si>
  <si>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</si>
  <si>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</si>
  <si>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</si>
  <si>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</si>
  <si>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</si>
  <si>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</si>
  <si>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</si>
  <si>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</si>
  <si>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</si>
  <si>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</si>
  <si>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</si>
  <si>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</si>
  <si>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</si>
  <si>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</si>
  <si>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</si>
  <si>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</si>
  <si>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</si>
  <si>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</si>
  <si>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</si>
  <si>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</si>
  <si>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</si>
  <si>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</si>
  <si>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</si>
  <si>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</si>
  <si>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</si>
  <si>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</si>
  <si>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</si>
  <si>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</si>
  <si>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</si>
  <si>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</si>
  <si>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</si>
  <si>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</si>
  <si>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</si>
  <si>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</si>
  <si>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</si>
  <si>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</si>
  <si>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</si>
  <si>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</si>
  <si>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</si>
  <si>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</si>
  <si>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</si>
  <si>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</si>
  <si>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</si>
  <si>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</si>
  <si>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</si>
  <si>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</si>
  <si>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</si>
  <si>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</si>
  <si>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</si>
  <si>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</si>
  <si>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</si>
  <si>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</si>
  <si>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</si>
  <si>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</si>
  <si>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</si>
  <si>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</si>
  <si>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</si>
  <si>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</si>
  <si>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</si>
  <si>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</si>
  <si>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</si>
  <si>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</si>
  <si>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</si>
  <si>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</si>
  <si>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</si>
  <si>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</si>
  <si>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</si>
  <si>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</si>
  <si>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</si>
  <si>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</si>
  <si>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</si>
  <si>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</si>
  <si>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</si>
  <si>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</si>
  <si>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</si>
  <si>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</si>
  <si>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</si>
  <si>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</si>
  <si>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</si>
  <si>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</si>
  <si>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</si>
  <si>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</si>
  <si>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</si>
  <si>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</si>
  <si>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</si>
  <si>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</si>
  <si>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</si>
  <si>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</si>
  <si>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</si>
  <si>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</si>
  <si>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</si>
  <si>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</si>
  <si>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</si>
  <si>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</si>
  <si>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</si>
  <si>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</si>
  <si>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</si>
  <si>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</si>
  <si>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</si>
  <si>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</si>
  <si>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</si>
  <si>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</si>
  <si>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</si>
  <si>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</si>
  <si>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</si>
  <si>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</si>
  <si>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</si>
  <si>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</si>
  <si>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</si>
  <si>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</si>
  <si>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</si>
  <si>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</si>
  <si>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</si>
  <si>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</si>
  <si>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</si>
  <si>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</si>
  <si>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</si>
  <si>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</si>
  <si>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</si>
  <si>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</si>
  <si>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</si>
  <si>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</si>
  <si>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</si>
  <si>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</si>
  <si>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</si>
  <si>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</si>
  <si>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</si>
  <si>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</si>
  <si>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</si>
  <si>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</si>
  <si>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</si>
  <si>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</si>
  <si>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</si>
  <si>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</si>
  <si>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</si>
  <si>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</si>
  <si>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</si>
  <si>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</si>
  <si>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</si>
  <si>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</si>
  <si>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</si>
  <si>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</si>
  <si>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</si>
  <si>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</si>
  <si>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</si>
  <si>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</si>
  <si>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</si>
  <si>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</si>
  <si>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</si>
  <si>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</si>
  <si>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</si>
  <si>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</si>
  <si>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</si>
  <si>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</si>
  <si>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</si>
  <si>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</si>
  <si>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</si>
  <si>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</si>
  <si>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</si>
  <si>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</si>
  <si>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</si>
  <si>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</si>
  <si>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</si>
  <si>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</si>
  <si>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</si>
  <si>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</si>
  <si>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</si>
  <si>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</si>
  <si>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</si>
  <si>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</si>
  <si>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</si>
  <si>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</si>
  <si>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</si>
  <si>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</si>
  <si>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</si>
  <si>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</si>
  <si>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</si>
  <si>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</si>
  <si>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</si>
  <si>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</si>
  <si>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</si>
  <si>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</si>
  <si>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</si>
  <si>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</si>
  <si>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</si>
  <si>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</si>
  <si>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</si>
  <si>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</si>
  <si>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</si>
  <si>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</si>
  <si>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</si>
  <si>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</si>
  <si>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</si>
  <si>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</si>
  <si>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</si>
  <si>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</si>
  <si>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</si>
  <si>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</si>
  <si>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</si>
  <si>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</si>
  <si>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</si>
  <si>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</si>
  <si>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</si>
  <si>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</si>
  <si>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</si>
  <si>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</si>
  <si>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</si>
  <si>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</si>
  <si>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</si>
  <si>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</si>
  <si>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</si>
  <si>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</si>
  <si>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</si>
  <si>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</si>
  <si>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</si>
  <si>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</si>
  <si>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</si>
  <si>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</si>
  <si>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</si>
  <si>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</si>
  <si>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</si>
  <si>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</si>
  <si>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</si>
  <si>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</si>
  <si>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</si>
  <si>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</si>
  <si>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</si>
  <si>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</si>
  <si>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</si>
  <si>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</si>
  <si>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</si>
  <si>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</si>
  <si>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</si>
  <si>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</si>
  <si>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</si>
  <si>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</si>
  <si>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</si>
  <si>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</si>
  <si>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</si>
  <si>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</si>
  <si>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</si>
  <si>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</si>
  <si>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</si>
  <si>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</si>
  <si>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</si>
  <si>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</si>
  <si>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</si>
  <si>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</si>
  <si>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</si>
  <si>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</si>
  <si>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</si>
  <si>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</si>
  <si>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</si>
  <si>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</si>
  <si>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</si>
  <si>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</si>
  <si>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</si>
  <si>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</si>
  <si>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</si>
  <si>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</si>
  <si>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</si>
  <si>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</si>
  <si>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</si>
  <si>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</si>
  <si>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</si>
  <si>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</si>
  <si>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</si>
  <si>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</si>
  <si>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</si>
  <si>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</si>
  <si>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</si>
  <si>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</si>
  <si>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</si>
  <si>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</si>
  <si>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</si>
  <si>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</si>
  <si>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</si>
  <si>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</si>
  <si>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</si>
  <si>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</si>
  <si>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</si>
  <si>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</si>
  <si>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</si>
  <si>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</si>
  <si>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</si>
  <si>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</si>
  <si>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</si>
  <si>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</si>
  <si>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</si>
  <si>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</si>
  <si>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</si>
  <si>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</si>
  <si>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</si>
  <si>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</si>
  <si>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</si>
  <si>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</si>
  <si>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</si>
  <si>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</si>
  <si>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</si>
  <si>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</si>
  <si>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</si>
  <si>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</si>
  <si>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</si>
  <si>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</si>
  <si>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</si>
  <si>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</si>
  <si>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</si>
  <si>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</si>
  <si>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</si>
  <si>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</si>
  <si>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</si>
  <si>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</si>
  <si>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</si>
  <si>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</si>
  <si>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</si>
  <si>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</si>
  <si>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</si>
  <si>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</si>
  <si>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</si>
  <si>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</si>
  <si>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</si>
  <si>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</si>
  <si>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</si>
  <si>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</si>
  <si>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</si>
  <si>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</si>
  <si>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</si>
  <si>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</si>
  <si>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</si>
  <si>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</si>
  <si>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</si>
  <si>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</si>
  <si>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</si>
  <si>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</si>
  <si>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</si>
  <si>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</si>
  <si>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</si>
  <si>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</si>
  <si>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</si>
  <si>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</si>
  <si>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</si>
  <si>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</si>
  <si>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</si>
  <si>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</si>
  <si>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</si>
  <si>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</si>
  <si>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</si>
  <si>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</si>
  <si>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</si>
  <si>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</si>
  <si>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</si>
  <si>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</si>
  <si>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</si>
  <si>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</si>
  <si>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</si>
  <si>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</si>
  <si>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</si>
  <si>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</si>
  <si>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</si>
  <si>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</si>
  <si>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</si>
  <si>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</si>
  <si>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</si>
  <si>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</si>
  <si>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</si>
  <si>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</si>
  <si>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</si>
  <si>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</si>
  <si>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</si>
  <si>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</si>
  <si>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</si>
  <si>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</si>
  <si>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</si>
  <si>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</si>
  <si>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</si>
  <si>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</si>
  <si>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</si>
  <si>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</si>
  <si>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</si>
  <si>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</si>
  <si>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</si>
  <si>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</si>
  <si>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</si>
  <si>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</si>
  <si>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</si>
  <si>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</si>
  <si>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</si>
  <si>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</si>
  <si>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</si>
  <si>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</si>
  <si>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</si>
  <si>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</si>
  <si>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</si>
  <si>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</si>
  <si>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</si>
  <si>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</si>
  <si>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</si>
  <si>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</si>
  <si>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</si>
  <si>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</si>
  <si>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</si>
  <si>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</si>
  <si>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</si>
  <si>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</si>
  <si>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</si>
  <si>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</si>
  <si>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</si>
  <si>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</si>
  <si>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</si>
  <si>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</si>
  <si>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</si>
  <si>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</si>
  <si>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</si>
  <si>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</si>
  <si>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</si>
  <si>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</si>
  <si>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</si>
  <si>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</si>
  <si>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</si>
  <si>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</si>
  <si>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</si>
  <si>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</si>
  <si>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</si>
  <si>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</si>
  <si>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</si>
  <si>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</si>
  <si>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</si>
  <si>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</si>
  <si>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</si>
  <si>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</si>
  <si>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</si>
  <si>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</si>
  <si>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</si>
  <si>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</si>
  <si>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</si>
  <si>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</si>
  <si>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</si>
  <si>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</si>
  <si>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</si>
  <si>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</si>
  <si>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</si>
  <si>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</si>
  <si>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</si>
  <si>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</si>
  <si>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</si>
  <si>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</si>
  <si>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</si>
  <si>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</si>
  <si>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</si>
  <si>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</si>
  <si>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</si>
  <si>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</si>
  <si>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</si>
  <si>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</si>
  <si>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</si>
  <si>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</si>
  <si>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</si>
  <si>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</si>
  <si>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</si>
  <si>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</si>
  <si>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</si>
  <si>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</si>
  <si>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</si>
  <si>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</si>
  <si>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</si>
  <si>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</si>
  <si>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</si>
  <si>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</si>
  <si>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</si>
  <si>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</si>
  <si>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</si>
  <si>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</si>
  <si>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</si>
  <si>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</si>
  <si>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</si>
  <si>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</si>
  <si>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</si>
  <si>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</si>
  <si>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</si>
  <si>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</si>
  <si>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</si>
  <si>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</si>
  <si>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</si>
  <si>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</si>
  <si>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</si>
  <si>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</si>
  <si>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</si>
  <si>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</si>
  <si>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</si>
  <si>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</si>
  <si>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</si>
  <si>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</si>
  <si>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</si>
  <si>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</si>
  <si>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</si>
  <si>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</si>
  <si>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</si>
  <si>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</si>
  <si>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</si>
  <si>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</si>
  <si>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</si>
  <si>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</si>
  <si>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</si>
  <si>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</si>
  <si>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</si>
  <si>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</si>
  <si>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</si>
  <si>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</si>
  <si>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</si>
  <si>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</si>
  <si>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</si>
  <si>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</si>
  <si>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</si>
  <si>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</si>
  <si>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</si>
  <si>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</si>
  <si>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</si>
  <si>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</si>
  <si>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</si>
  <si>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</si>
  <si>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</si>
  <si>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</si>
  <si>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</si>
  <si>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</si>
  <si>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</si>
  <si>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</si>
  <si>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</si>
  <si>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</si>
  <si>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</si>
  <si>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</si>
  <si>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</si>
  <si>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</si>
  <si>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</si>
  <si>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</si>
  <si>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</si>
  <si>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</si>
  <si>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</si>
  <si>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</si>
  <si>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</si>
  <si>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</si>
  <si>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</si>
  <si>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</si>
  <si>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</si>
  <si>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</si>
  <si>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</si>
  <si>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</si>
  <si>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</si>
  <si>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</si>
  <si>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</si>
  <si>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</si>
  <si>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</si>
  <si>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</si>
  <si>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</si>
  <si>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</si>
  <si>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</si>
  <si>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</si>
  <si>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</si>
  <si>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</si>
  <si>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</si>
  <si>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</si>
  <si>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</si>
  <si>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</si>
  <si>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</si>
  <si>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</si>
  <si>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</si>
  <si>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</si>
  <si>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</si>
  <si>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</si>
  <si>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</si>
  <si>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</si>
  <si>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</si>
  <si>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</si>
  <si>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</si>
  <si>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</si>
  <si>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</si>
  <si>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</si>
  <si>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</si>
  <si>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</si>
  <si>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</si>
  <si>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</si>
  <si>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</si>
  <si>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</si>
  <si>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</si>
  <si>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</si>
  <si>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</si>
  <si>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</si>
  <si>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</si>
  <si>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</si>
  <si>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</si>
  <si>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</si>
  <si>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</si>
  <si>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</si>
  <si>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</si>
  <si>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</si>
  <si>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</si>
  <si>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</si>
  <si>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</si>
  <si>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</si>
  <si>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</si>
  <si>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</si>
  <si>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</si>
  <si>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</si>
  <si>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</si>
  <si>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</si>
  <si>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</si>
  <si>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</si>
  <si>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</si>
  <si>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</si>
  <si>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</si>
  <si>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</si>
  <si>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</si>
  <si>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</si>
  <si>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</si>
  <si>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</si>
  <si>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</si>
  <si>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</si>
  <si>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</si>
  <si>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</si>
  <si>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</si>
  <si>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</si>
  <si>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</si>
  <si>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</si>
  <si>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</si>
  <si>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</si>
  <si>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</si>
  <si>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</si>
  <si>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</si>
  <si>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</si>
  <si>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</si>
  <si>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</si>
  <si>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</si>
  <si>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</si>
  <si>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</si>
  <si>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</si>
  <si>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</si>
  <si>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</si>
  <si>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</si>
  <si>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</si>
  <si>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</si>
  <si>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</si>
  <si>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</si>
  <si>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</si>
  <si>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</si>
  <si>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</si>
  <si>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</si>
  <si>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</si>
  <si>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</si>
  <si>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</si>
  <si>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</si>
  <si>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</si>
  <si>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</si>
  <si>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</si>
  <si>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</si>
  <si>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</si>
  <si>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</si>
  <si>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</si>
  <si>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</si>
  <si>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</si>
  <si>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</si>
  <si>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</si>
  <si>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</si>
  <si>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</si>
  <si>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</si>
  <si>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</si>
  <si>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</si>
  <si>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</si>
  <si>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</si>
  <si>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</si>
  <si>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</si>
  <si>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</si>
  <si>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</si>
  <si>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</si>
  <si>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</si>
  <si>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</si>
  <si>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</si>
  <si>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</si>
  <si>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</si>
  <si>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</si>
  <si>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</si>
  <si>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</si>
  <si>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</si>
  <si>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</si>
  <si>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</si>
  <si>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</si>
  <si>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</si>
  <si>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</si>
  <si>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</si>
  <si>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</si>
  <si>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</si>
  <si>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</si>
  <si>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</si>
  <si>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</si>
  <si>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</si>
  <si>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</si>
  <si>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</si>
  <si>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</si>
  <si>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</si>
  <si>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</si>
  <si>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</si>
  <si>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</si>
  <si>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</si>
  <si>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</si>
  <si>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</si>
  <si>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</si>
  <si>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</si>
  <si>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</si>
  <si>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</si>
  <si>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</si>
  <si>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</si>
  <si>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</si>
  <si>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</si>
  <si>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</si>
  <si>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</si>
  <si>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</si>
  <si>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</si>
  <si>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</si>
  <si>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</si>
  <si>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</si>
  <si>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</si>
  <si>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</si>
  <si>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</si>
  <si>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</si>
  <si>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</si>
  <si>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</si>
  <si>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</si>
  <si>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</si>
  <si>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</si>
  <si>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</si>
  <si>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</si>
  <si>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</si>
  <si>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</si>
  <si>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</si>
  <si>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</si>
  <si>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</si>
  <si>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</si>
  <si>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</si>
  <si>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</si>
  <si>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</si>
  <si>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</si>
  <si>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</si>
  <si>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</si>
  <si>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</si>
  <si>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</si>
  <si>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</si>
  <si>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</si>
  <si>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</si>
  <si>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</si>
  <si>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</si>
  <si>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</si>
  <si>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</si>
  <si>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</si>
  <si>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</si>
  <si>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</si>
  <si>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</si>
  <si>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</si>
  <si>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</si>
  <si>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</si>
  <si>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</si>
  <si>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</si>
  <si>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</si>
  <si>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</si>
  <si>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</si>
  <si>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</si>
  <si>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</si>
  <si>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</si>
  <si>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</si>
  <si>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</si>
  <si>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</si>
  <si>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</si>
  <si>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</si>
  <si>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</si>
  <si>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</si>
  <si>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</si>
  <si>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</si>
  <si>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</si>
  <si>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</si>
  <si>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</si>
  <si>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</si>
  <si>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</si>
  <si>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</si>
  <si>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</si>
  <si>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</si>
  <si>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</si>
  <si>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</si>
  <si>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</si>
  <si>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</si>
  <si>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</si>
  <si>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</si>
  <si>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</si>
  <si>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</si>
  <si>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</si>
  <si>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</si>
  <si>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</si>
  <si>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</si>
  <si>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</si>
  <si>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</si>
  <si>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</si>
  <si>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</si>
  <si>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</si>
  <si>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</si>
  <si>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</si>
  <si>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</si>
  <si>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</si>
  <si>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</si>
  <si>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</si>
  <si>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</si>
  <si>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</si>
  <si>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</si>
  <si>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</si>
  <si>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</si>
  <si>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</si>
  <si>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</si>
  <si>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</si>
  <si>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</si>
  <si>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</si>
  <si>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</si>
  <si>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</si>
  <si>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</si>
  <si>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</si>
  <si>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</si>
  <si>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</si>
  <si>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</si>
  <si>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</si>
  <si>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</si>
  <si>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</si>
  <si>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</si>
  <si>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</si>
  <si>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</si>
  <si>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</si>
  <si>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</si>
  <si>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</si>
  <si>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</si>
  <si>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</si>
  <si>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</si>
  <si>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</si>
  <si>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</si>
  <si>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</si>
  <si>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</si>
  <si>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</si>
  <si>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</si>
  <si>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</si>
  <si>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</si>
  <si>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</si>
  <si>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</si>
  <si>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</si>
  <si>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</si>
  <si>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</si>
  <si>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</si>
  <si>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</si>
  <si>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</si>
  <si>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</si>
  <si>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</si>
  <si>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</si>
  <si>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</si>
  <si>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</si>
  <si>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</si>
  <si>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</si>
  <si>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</si>
  <si>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</si>
  <si>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</si>
  <si>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</si>
  <si>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</si>
  <si>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</si>
  <si>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</si>
  <si>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</si>
  <si>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</si>
  <si>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</si>
  <si>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</si>
  <si>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</si>
  <si>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</si>
  <si>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</si>
  <si>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</si>
  <si>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</si>
  <si>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</si>
  <si>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</si>
  <si>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</si>
  <si>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</si>
  <si>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</si>
  <si>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</si>
  <si>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</si>
  <si>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</si>
  <si>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</si>
  <si>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</si>
  <si>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</si>
  <si>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</si>
  <si>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</si>
  <si>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</si>
  <si>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</si>
  <si>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</si>
  <si>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</si>
  <si>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</si>
  <si>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</si>
  <si>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</si>
  <si>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</si>
  <si>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</si>
  <si>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</si>
  <si>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</si>
  <si>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</si>
  <si>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</si>
  <si>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</si>
  <si>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</si>
  <si>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</si>
  <si>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</si>
  <si>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</si>
  <si>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</si>
  <si>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</si>
  <si>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</si>
  <si>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</si>
  <si>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</si>
  <si>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</si>
  <si>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</si>
  <si>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</si>
  <si>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</si>
  <si>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</si>
  <si>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</si>
  <si>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</si>
  <si>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</si>
  <si>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</si>
  <si>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</si>
  <si>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</si>
  <si>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</si>
  <si>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</si>
  <si>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</si>
  <si>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</si>
  <si>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</si>
  <si>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</si>
  <si>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</si>
  <si>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</si>
  <si>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</si>
  <si>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</si>
  <si>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</si>
  <si>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</si>
  <si>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</si>
  <si>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</si>
  <si>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</si>
  <si>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</si>
  <si>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</si>
  <si>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</si>
  <si>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</si>
  <si>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</si>
  <si>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</si>
  <si>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</si>
  <si>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</si>
  <si>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</si>
  <si>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</si>
  <si>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</si>
  <si>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</si>
  <si>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</si>
  <si>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</si>
  <si>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</si>
  <si>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</si>
  <si>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</si>
  <si>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</si>
  <si>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</si>
  <si>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</si>
  <si>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</si>
  <si>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</si>
  <si>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</si>
  <si>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</si>
  <si>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</si>
  <si>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</si>
  <si>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</si>
  <si>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</si>
  <si>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</si>
  <si>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</si>
  <si>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</si>
  <si>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</si>
  <si>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</si>
  <si>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</si>
  <si>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</si>
  <si>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</si>
  <si>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</si>
  <si>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</si>
  <si>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</si>
  <si>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</si>
  <si>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</si>
  <si>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</si>
  <si>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</si>
  <si>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</si>
  <si>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</si>
  <si>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</si>
  <si>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</si>
  <si>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</si>
  <si>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</si>
  <si>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</si>
  <si>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</si>
  <si>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</si>
  <si>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</si>
  <si>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</si>
  <si>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</si>
  <si>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</si>
  <si>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</si>
  <si>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</si>
  <si>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</si>
  <si>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</si>
  <si>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</si>
  <si>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</si>
  <si>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</si>
  <si>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</si>
  <si>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</si>
  <si>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</si>
  <si>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</si>
  <si>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</si>
  <si>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</si>
  <si>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</si>
  <si>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</si>
  <si>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</si>
  <si>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</si>
  <si>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</si>
  <si>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</si>
  <si>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</si>
  <si>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</si>
  <si>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</si>
  <si>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</si>
  <si>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</si>
  <si>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</si>
  <si>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</si>
  <si>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</si>
  <si>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</si>
  <si>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</si>
  <si>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</si>
  <si>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</si>
  <si>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</si>
  <si>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</si>
  <si>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</si>
  <si>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</si>
  <si>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</si>
  <si>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</si>
  <si>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</si>
  <si>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</si>
  <si>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</si>
  <si>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</si>
  <si>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</si>
  <si>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</si>
  <si>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</si>
  <si>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</si>
  <si>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</si>
  <si>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</si>
  <si>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</si>
  <si>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</si>
  <si>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</si>
  <si>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</si>
  <si>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</si>
  <si>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</si>
  <si>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</si>
  <si>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</si>
  <si>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</si>
  <si>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</si>
  <si>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</si>
  <si>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</si>
  <si>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</si>
  <si>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</si>
  <si>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</si>
  <si>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</si>
  <si>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</si>
  <si>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</si>
  <si>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</si>
  <si>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</si>
  <si>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</si>
  <si>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</si>
  <si>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</si>
  <si>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</si>
  <si>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</si>
  <si>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</si>
  <si>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</si>
  <si>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</si>
  <si>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</si>
  <si>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</si>
  <si>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</si>
  <si>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</si>
  <si>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</si>
  <si>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</si>
  <si>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</si>
  <si>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</si>
  <si>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</si>
  <si>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</si>
  <si>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</si>
  <si>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</si>
  <si>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</si>
  <si>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</si>
  <si>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</si>
  <si>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</si>
  <si>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</si>
  <si>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</si>
  <si>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</si>
  <si>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</si>
  <si>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</si>
  <si>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</si>
  <si>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</si>
  <si>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</si>
  <si>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</si>
  <si>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</si>
  <si>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</si>
  <si>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</si>
  <si>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</si>
  <si>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</si>
  <si>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</si>
  <si>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</si>
  <si>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</si>
  <si>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</si>
  <si>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</si>
  <si>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</si>
  <si>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</si>
  <si>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</si>
  <si>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</si>
  <si>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</si>
  <si>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</si>
  <si>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</si>
  <si>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</si>
  <si>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</si>
  <si>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</si>
  <si>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</si>
  <si>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</si>
  <si>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</si>
  <si>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</si>
  <si>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</si>
  <si>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</si>
  <si>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</si>
  <si>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</si>
  <si>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</si>
  <si>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</si>
  <si>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</si>
  <si>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</si>
  <si>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</si>
  <si>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</si>
  <si>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</si>
  <si>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</si>
  <si>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</si>
  <si>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</si>
  <si>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</si>
  <si>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</si>
  <si>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</si>
  <si>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</si>
  <si>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</si>
  <si>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</si>
  <si>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</si>
  <si>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</si>
  <si>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</si>
  <si>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</si>
  <si>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</si>
  <si>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</si>
  <si>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</si>
  <si>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</si>
  <si>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</si>
  <si>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</si>
  <si>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</si>
  <si>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</si>
  <si>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</si>
  <si>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</si>
  <si>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</si>
  <si>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</si>
  <si>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</si>
  <si>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</si>
  <si>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</si>
  <si>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</si>
  <si>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</si>
  <si>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</si>
  <si>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</si>
  <si>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</si>
  <si>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</si>
  <si>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</si>
  <si>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</si>
  <si>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</si>
  <si>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</si>
  <si>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</si>
  <si>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</si>
  <si>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</si>
  <si>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</si>
  <si>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</si>
  <si>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</si>
  <si>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</si>
  <si>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</si>
  <si>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</si>
  <si>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</si>
  <si>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</si>
  <si>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</si>
  <si>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</si>
  <si>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</si>
  <si>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</si>
  <si>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</si>
  <si>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</si>
  <si>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</si>
  <si>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</si>
  <si>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</si>
  <si>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</si>
  <si>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</si>
  <si>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</si>
  <si>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</si>
  <si>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</si>
  <si>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</si>
  <si>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</si>
  <si>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</si>
  <si>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</si>
  <si>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</si>
  <si>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</si>
  <si>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</si>
  <si>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</si>
  <si>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</si>
  <si>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</si>
  <si>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</si>
  <si>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</si>
  <si>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</si>
  <si>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</si>
  <si>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</si>
  <si>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</si>
  <si>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</si>
  <si>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</si>
  <si>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</si>
  <si>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</si>
  <si>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</si>
  <si>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</si>
  <si>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</si>
  <si>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</si>
  <si>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</si>
  <si>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</si>
  <si>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</si>
  <si>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</si>
  <si>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</si>
  <si>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</si>
  <si>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</si>
  <si>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</si>
  <si>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</si>
  <si>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</si>
  <si>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</si>
  <si>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</si>
  <si>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</si>
  <si>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</si>
  <si>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</si>
  <si>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</si>
  <si>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</si>
  <si>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</si>
  <si>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</si>
  <si>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</si>
  <si>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</si>
  <si>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</si>
  <si>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</si>
  <si>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</si>
  <si>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</si>
  <si>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</si>
  <si>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</si>
  <si>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</si>
  <si>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</si>
  <si>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</si>
  <si>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</si>
  <si>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</si>
  <si>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</si>
  <si>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</si>
  <si>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</si>
  <si>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</si>
  <si>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</si>
  <si>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</si>
  <si>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</si>
  <si>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</si>
  <si>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</si>
  <si>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</si>
  <si>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</si>
  <si>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</si>
  <si>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</si>
  <si>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</si>
  <si>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</si>
  <si>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</si>
  <si>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</si>
  <si>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</si>
  <si>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</si>
  <si>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</si>
  <si>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</si>
  <si>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</si>
  <si>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</si>
  <si>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</si>
  <si>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</si>
  <si>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</si>
  <si>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</si>
  <si>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</si>
  <si>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</si>
  <si>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</si>
  <si>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</si>
  <si>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</si>
  <si>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</si>
  <si>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</si>
  <si>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</si>
  <si>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</si>
  <si>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</si>
  <si>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</si>
  <si>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</si>
  <si>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</si>
  <si>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</si>
  <si>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</si>
  <si>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</si>
  <si>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</si>
  <si>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</si>
  <si>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</si>
  <si>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</si>
  <si>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</si>
  <si>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</si>
  <si>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</si>
  <si>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</si>
  <si>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</si>
  <si>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</si>
  <si>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</si>
  <si>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</si>
  <si>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</si>
  <si>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</si>
  <si>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</si>
  <si>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</si>
  <si>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</si>
  <si>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</si>
  <si>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</si>
  <si>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</si>
  <si>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</si>
  <si>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</si>
  <si>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</si>
  <si>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</si>
  <si>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</si>
  <si>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</si>
  <si>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</si>
  <si>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</si>
  <si>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</si>
  <si>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</si>
  <si>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</si>
  <si>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</si>
  <si>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</si>
  <si>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</si>
  <si>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</si>
  <si>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</si>
  <si>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</si>
  <si>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</si>
  <si>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</si>
  <si>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</si>
  <si>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</si>
  <si>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</si>
  <si>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</si>
  <si>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</si>
  <si>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</si>
  <si>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</si>
  <si>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</si>
  <si>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</si>
  <si>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</si>
  <si>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</si>
  <si>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</si>
  <si>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</si>
  <si>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</si>
  <si>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</si>
  <si>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</si>
  <si>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</si>
  <si>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</si>
  <si>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</si>
  <si>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</si>
  <si>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</si>
  <si>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</si>
  <si>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</si>
  <si>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</si>
  <si>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</si>
  <si>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</si>
  <si>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</si>
  <si>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</si>
  <si>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</si>
  <si>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</si>
  <si>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</si>
  <si>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</si>
  <si>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</si>
  <si>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</si>
  <si>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</si>
  <si>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</si>
  <si>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</si>
  <si>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</si>
  <si>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</si>
  <si>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</si>
  <si>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</si>
  <si>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</si>
  <si>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</si>
  <si>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</si>
  <si>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</si>
  <si>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</si>
  <si>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</si>
  <si>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</si>
  <si>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</si>
  <si>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</si>
  <si>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</si>
  <si>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</si>
  <si>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</si>
  <si>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</si>
  <si>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</si>
  <si>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</si>
  <si>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</si>
  <si>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</si>
  <si>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</si>
  <si>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</si>
  <si>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</si>
  <si>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</si>
  <si>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</si>
  <si>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</si>
  <si>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</si>
  <si>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</si>
  <si>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</si>
  <si>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</si>
  <si>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</si>
  <si>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</si>
  <si>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</si>
  <si>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</si>
  <si>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</si>
  <si>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</si>
  <si>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</si>
  <si>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</si>
  <si>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</si>
  <si>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</si>
  <si>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</si>
  <si>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</si>
  <si>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</si>
  <si>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</si>
  <si>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</si>
  <si>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</si>
  <si>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</si>
  <si>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</si>
  <si>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</si>
  <si>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</si>
  <si>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</si>
  <si>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</si>
  <si>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</si>
  <si>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</si>
  <si>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</si>
  <si>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</si>
  <si>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</si>
  <si>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</si>
  <si>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</si>
  <si>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</si>
  <si>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</si>
  <si>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</si>
  <si>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</si>
  <si>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</si>
  <si>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</si>
  <si>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</si>
  <si>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</si>
  <si>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</si>
  <si>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</si>
  <si>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</si>
  <si>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</si>
  <si>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</si>
  <si>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</si>
  <si>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</si>
  <si>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</si>
  <si>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</si>
  <si>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</si>
  <si>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</si>
  <si>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</si>
  <si>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</si>
  <si>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</si>
  <si>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</si>
  <si>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</si>
  <si>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</si>
  <si>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</si>
  <si>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</si>
  <si>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</si>
  <si>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</si>
  <si>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</si>
  <si>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</si>
  <si>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</si>
  <si>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</si>
  <si>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</si>
  <si>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</si>
  <si>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</si>
  <si>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</si>
  <si>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</si>
  <si>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</si>
  <si>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</si>
  <si>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</si>
  <si>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</si>
  <si>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</si>
  <si>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</si>
  <si>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</si>
  <si>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</si>
  <si>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</si>
  <si>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</si>
  <si>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</si>
  <si>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</si>
  <si>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</si>
  <si>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</si>
  <si>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</si>
  <si>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</si>
  <si>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</si>
  <si>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</si>
  <si>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</si>
  <si>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</si>
  <si>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</si>
  <si>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</si>
  <si>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</si>
  <si>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</si>
  <si>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</si>
  <si>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</si>
  <si>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</si>
  <si>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</si>
  <si>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</si>
  <si>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</si>
  <si>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</si>
  <si>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</si>
  <si>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</si>
  <si>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</si>
  <si>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</si>
  <si>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</si>
  <si>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</si>
  <si>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</si>
  <si>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</si>
  <si>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</si>
  <si>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</si>
  <si>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</si>
  <si>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</si>
  <si>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</si>
  <si>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</si>
  <si>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</si>
  <si>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</si>
  <si>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</si>
  <si>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</si>
  <si>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</si>
  <si>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</si>
  <si>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</si>
  <si>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</si>
  <si>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</si>
  <si>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</si>
  <si>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</si>
  <si>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</si>
  <si>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</si>
  <si>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</si>
  <si>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</si>
  <si>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</si>
  <si>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</si>
  <si>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</si>
  <si>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</si>
  <si>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</si>
  <si>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</si>
  <si>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</si>
  <si>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</si>
  <si>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</si>
  <si>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</si>
  <si>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</si>
  <si>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</si>
  <si>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</si>
  <si>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</si>
  <si>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</si>
  <si>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</si>
  <si>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</si>
  <si>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</si>
  <si>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</si>
  <si>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</si>
  <si>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</si>
  <si>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</si>
  <si>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</si>
  <si>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</si>
  <si>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</si>
  <si>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</si>
  <si>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</si>
  <si>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</si>
  <si>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</si>
  <si>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</si>
  <si>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</si>
  <si>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</si>
  <si>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</si>
  <si>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</si>
  <si>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</si>
  <si>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</si>
  <si>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</si>
  <si>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</si>
  <si>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</si>
  <si>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</si>
  <si>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</si>
  <si>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</si>
  <si>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</si>
  <si>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</si>
  <si>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</si>
  <si>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</si>
  <si>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</si>
  <si>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</si>
  <si>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</si>
  <si>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</si>
  <si>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</si>
  <si>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</si>
  <si>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</si>
  <si>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</si>
  <si>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</si>
  <si>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</si>
  <si>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</si>
  <si>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</si>
  <si>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</si>
  <si>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</si>
  <si>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</si>
  <si>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</si>
  <si>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</si>
  <si>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</si>
  <si>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</si>
  <si>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</si>
  <si>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</si>
  <si>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</si>
  <si>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</si>
  <si>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</si>
  <si>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</si>
  <si>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</si>
  <si>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</si>
  <si>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</si>
  <si>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</si>
  <si>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</si>
  <si>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</si>
  <si>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</si>
  <si>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</si>
  <si>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</si>
  <si>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</si>
  <si>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</si>
  <si>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</si>
  <si>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</si>
  <si>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</si>
  <si>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</si>
  <si>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</si>
  <si>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</si>
  <si>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</si>
  <si>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</si>
  <si>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</si>
  <si>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</si>
  <si>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</si>
  <si>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</si>
  <si>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</si>
  <si>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</si>
  <si>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</si>
  <si>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</si>
  <si>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</si>
  <si>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</si>
  <si>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</si>
  <si>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</si>
  <si>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</si>
  <si>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</si>
  <si>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</si>
  <si>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</si>
  <si>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</si>
  <si>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</si>
  <si>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</si>
  <si>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</si>
  <si>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</si>
  <si>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</si>
  <si>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</si>
  <si>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</si>
  <si>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</si>
  <si>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</si>
  <si>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</si>
  <si>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</si>
  <si>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</si>
  <si>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</si>
  <si>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</si>
  <si>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</si>
  <si>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</si>
  <si>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</si>
  <si>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</si>
  <si>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</si>
  <si>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</si>
  <si>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</si>
  <si>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</si>
  <si>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</si>
  <si>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</si>
  <si>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</si>
  <si>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</si>
  <si>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</si>
  <si>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</si>
  <si>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</si>
  <si>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</si>
  <si>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</si>
  <si>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</si>
  <si>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</si>
  <si>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</si>
  <si>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</si>
  <si>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</si>
  <si>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</si>
  <si>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</si>
  <si>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</si>
  <si>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</si>
  <si>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</si>
  <si>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</si>
  <si>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</si>
  <si>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</si>
  <si>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</si>
  <si>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</si>
  <si>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</si>
  <si>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</si>
  <si>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</si>
  <si>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</si>
  <si>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</si>
  <si>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</si>
  <si>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</si>
  <si>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</si>
  <si>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</si>
  <si>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</si>
  <si>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</si>
  <si>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</si>
  <si>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</si>
  <si>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</si>
  <si>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</si>
  <si>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</si>
  <si>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</si>
  <si>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</si>
  <si>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</si>
  <si>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</si>
  <si>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</si>
  <si>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</si>
  <si>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</si>
  <si>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</si>
  <si>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</si>
  <si>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</si>
  <si>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</si>
  <si>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</si>
  <si>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</si>
  <si>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</si>
  <si>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</si>
  <si>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</si>
  <si>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</si>
  <si>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</si>
  <si>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</si>
  <si>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</si>
  <si>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</si>
  <si>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</si>
  <si>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</si>
  <si>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</si>
  <si>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</si>
  <si>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</si>
  <si>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</si>
  <si>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</si>
  <si>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</si>
  <si>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</si>
  <si>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</si>
  <si>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</si>
  <si>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</si>
  <si>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</si>
  <si>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</si>
  <si>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</si>
  <si>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</si>
  <si>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</si>
  <si>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</si>
  <si>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</si>
  <si>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</si>
  <si>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</si>
  <si>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</si>
  <si>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</si>
  <si>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</si>
  <si>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</si>
  <si>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</si>
  <si>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</si>
  <si>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</si>
  <si>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</si>
  <si>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</si>
  <si>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</si>
  <si>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</si>
  <si>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</si>
  <si>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</si>
  <si>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</si>
  <si>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</si>
  <si>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</si>
  <si>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</si>
  <si>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</si>
  <si>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</si>
  <si>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</si>
  <si>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</si>
  <si>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</si>
  <si>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</si>
  <si>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</si>
  <si>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</si>
  <si>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</si>
  <si>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</si>
  <si>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</si>
  <si>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</si>
  <si>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</si>
  <si>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</si>
  <si>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</si>
  <si>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</si>
  <si>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</si>
  <si>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</si>
  <si>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</si>
  <si>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</si>
  <si>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</si>
  <si>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</si>
  <si>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</si>
  <si>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</si>
  <si>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</si>
  <si>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</si>
  <si>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</si>
  <si>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</si>
  <si>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</si>
  <si>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</si>
  <si>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</si>
  <si>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</si>
  <si>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</si>
  <si>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</si>
  <si>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</si>
  <si>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</si>
  <si>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</si>
  <si>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</si>
  <si>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</si>
  <si>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</si>
  <si>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</si>
  <si>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</si>
  <si>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</si>
  <si>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</si>
  <si>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</si>
  <si>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</si>
  <si>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</si>
  <si>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</si>
  <si>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</si>
  <si>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</si>
  <si>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</si>
  <si>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</si>
  <si>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</si>
  <si>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</si>
  <si>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</si>
  <si>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</si>
  <si>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</si>
  <si>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</si>
  <si>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</si>
  <si>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</si>
  <si>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</si>
  <si>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</si>
  <si>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</si>
  <si>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</si>
  <si>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</si>
  <si>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</si>
  <si>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</si>
  <si>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</si>
  <si>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</si>
  <si>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</si>
  <si>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</si>
  <si>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</si>
  <si>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</si>
  <si>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</si>
  <si>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</si>
  <si>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</si>
  <si>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</si>
  <si>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</si>
  <si>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</si>
  <si>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</si>
  <si>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</si>
  <si>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</si>
  <si>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</si>
  <si>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</si>
  <si>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</si>
  <si>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</si>
  <si>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</si>
  <si>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</si>
  <si>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</si>
  <si>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</si>
  <si>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</si>
  <si>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</si>
  <si>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</si>
  <si>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</si>
  <si>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</si>
  <si>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</si>
  <si>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</si>
  <si>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</si>
  <si>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</si>
  <si>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</si>
  <si>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</si>
  <si>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</si>
  <si>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</si>
  <si>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</si>
  <si>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</si>
  <si>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</si>
  <si>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</si>
  <si>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</si>
  <si>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</si>
  <si>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</si>
  <si>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</si>
  <si>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</si>
  <si>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</si>
  <si>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</si>
  <si>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</si>
  <si>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</si>
  <si>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</si>
  <si>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</si>
  <si>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</si>
  <si>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</si>
  <si>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</si>
  <si>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</si>
  <si>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</si>
  <si>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</si>
  <si>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</si>
  <si>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</si>
  <si>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</si>
  <si>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</si>
  <si>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</si>
  <si>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</si>
  <si>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</si>
  <si>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</si>
  <si>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</si>
  <si>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</si>
  <si>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</si>
  <si>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</si>
  <si>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</si>
  <si>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</si>
  <si>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</si>
  <si>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</si>
  <si>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</si>
  <si>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</si>
  <si>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</si>
  <si>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</si>
  <si>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</si>
  <si>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</si>
  <si>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</si>
  <si>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</si>
  <si>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</si>
  <si>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</si>
  <si>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</si>
  <si>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</si>
  <si>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</si>
  <si>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</si>
  <si>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</si>
  <si>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</si>
  <si>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</si>
  <si>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</si>
  <si>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</si>
  <si>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</si>
  <si>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</si>
  <si>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</si>
  <si>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</si>
  <si>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</si>
  <si>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</si>
  <si>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</si>
  <si>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</si>
  <si>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</si>
  <si>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</si>
  <si>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</si>
  <si>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</si>
  <si>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</si>
  <si>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</si>
  <si>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</si>
  <si>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</si>
  <si>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</si>
  <si>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</si>
  <si>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</si>
  <si>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</si>
  <si>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</si>
  <si>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</si>
  <si>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</si>
  <si>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</si>
  <si>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</si>
  <si>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</si>
  <si>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</si>
  <si>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</si>
  <si>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</si>
  <si>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</si>
  <si>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</si>
  <si>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</si>
  <si>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</si>
  <si>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</si>
  <si>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</si>
  <si>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</si>
  <si>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</si>
  <si>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</si>
  <si>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</si>
  <si>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</si>
  <si>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</si>
  <si>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</si>
  <si>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</si>
  <si>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</si>
  <si>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</si>
  <si>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</si>
  <si>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</si>
  <si>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</si>
  <si>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</si>
  <si>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</si>
  <si>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</si>
  <si>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</si>
  <si>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</si>
  <si>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</si>
  <si>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</si>
  <si>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</si>
  <si>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</si>
  <si>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</si>
  <si>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</si>
  <si>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</si>
  <si>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</si>
  <si>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</si>
  <si>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</si>
  <si>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</si>
  <si>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</si>
  <si>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</si>
  <si>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</si>
  <si>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</si>
  <si>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</si>
  <si>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</si>
  <si>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</si>
  <si>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</si>
  <si>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</si>
  <si>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</si>
  <si>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</si>
  <si>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</si>
  <si>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</si>
  <si>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</si>
  <si>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</si>
  <si>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</si>
  <si>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</si>
  <si>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</si>
  <si>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</si>
  <si>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</si>
  <si>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</si>
  <si>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</si>
  <si>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</si>
  <si>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</si>
  <si>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</si>
  <si>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</si>
  <si>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</si>
  <si>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</si>
  <si>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</si>
  <si>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</si>
  <si>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</si>
  <si>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</si>
  <si>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</si>
  <si>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</si>
  <si>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</si>
  <si>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</si>
  <si>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</si>
  <si>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</si>
  <si>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</si>
  <si>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</si>
  <si>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</si>
  <si>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</si>
  <si>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</si>
  <si>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</si>
  <si>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</si>
  <si>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</si>
  <si>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</si>
  <si>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</si>
  <si>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</si>
  <si>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</si>
  <si>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</si>
  <si>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</si>
  <si>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</si>
  <si>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</si>
  <si>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</si>
  <si>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</si>
  <si>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</si>
  <si>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</si>
  <si>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</si>
  <si>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</si>
  <si>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</si>
  <si>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</si>
  <si>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</si>
  <si>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</si>
  <si>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</si>
  <si>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</si>
  <si>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</si>
  <si>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</si>
  <si>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</si>
  <si>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</si>
  <si>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</si>
  <si>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</si>
  <si>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</si>
  <si>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</si>
  <si>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</si>
  <si>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</si>
  <si>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</si>
  <si>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</si>
  <si>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</si>
  <si>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</si>
  <si>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</si>
  <si>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</si>
  <si>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</si>
  <si>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</si>
  <si>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</si>
  <si>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</si>
  <si>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</si>
  <si>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</si>
  <si>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</si>
  <si>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</si>
  <si>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</si>
  <si>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</si>
  <si>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</si>
  <si>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</si>
  <si>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</si>
  <si>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</si>
  <si>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</si>
  <si>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</si>
  <si>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</si>
  <si>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</si>
  <si>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</si>
  <si>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</si>
  <si>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</si>
  <si>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</si>
  <si>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</si>
  <si>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</si>
  <si>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</si>
  <si>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</si>
  <si>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</si>
  <si>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</si>
  <si>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</si>
  <si>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</si>
  <si>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</si>
  <si>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</si>
  <si>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</si>
  <si>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</si>
  <si>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</si>
  <si>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</si>
  <si>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</si>
  <si>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</si>
  <si>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</si>
  <si>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</si>
  <si>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</si>
  <si>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</si>
  <si>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</si>
  <si>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</si>
  <si>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</si>
  <si>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</si>
  <si>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</si>
  <si>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</si>
  <si>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</si>
  <si>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</si>
  <si>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</si>
  <si>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</si>
  <si>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</si>
  <si>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</si>
  <si>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</si>
  <si>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</si>
  <si>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</si>
  <si>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</si>
  <si>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</si>
  <si>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</si>
  <si>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</si>
  <si>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</si>
  <si>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</si>
  <si>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</si>
  <si>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</si>
  <si>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</si>
  <si>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</si>
  <si>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</si>
  <si>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</si>
  <si>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</si>
  <si>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</si>
  <si>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</si>
  <si>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</si>
  <si>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</si>
  <si>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</si>
  <si>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</si>
  <si>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</si>
  <si>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</si>
  <si>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</si>
  <si>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</si>
  <si>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</si>
  <si>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</si>
  <si>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</si>
  <si>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</si>
  <si>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</si>
  <si>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</si>
  <si>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</si>
  <si>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</si>
  <si>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</si>
  <si>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</si>
  <si>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</si>
  <si>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</si>
  <si>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</si>
  <si>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</si>
  <si>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</si>
  <si>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</si>
  <si>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</si>
  <si>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</si>
  <si>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</si>
  <si>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</si>
  <si>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</si>
  <si>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</si>
  <si>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</si>
  <si>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</si>
  <si>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</si>
  <si>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</si>
  <si>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</si>
  <si>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</si>
  <si>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</si>
  <si>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</si>
  <si>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</si>
  <si>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</si>
  <si>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</si>
  <si>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</si>
  <si>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</si>
  <si>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</si>
  <si>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</si>
  <si>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</si>
  <si>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</si>
  <si>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</si>
  <si>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</si>
  <si>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</si>
  <si>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</si>
  <si>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</si>
  <si>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</si>
  <si>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</si>
  <si>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</si>
  <si>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</si>
  <si>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</si>
  <si>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</si>
  <si>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</si>
  <si>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</si>
  <si>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</si>
  <si>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</si>
  <si>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</si>
  <si>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</si>
  <si>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</si>
  <si>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</si>
  <si>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</si>
  <si>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</si>
  <si>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</si>
  <si>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</si>
  <si>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</si>
  <si>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</si>
  <si>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</si>
  <si>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</si>
  <si>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</si>
  <si>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</si>
  <si>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</si>
  <si>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</si>
  <si>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</si>
  <si>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</si>
  <si>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</si>
  <si>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</si>
  <si>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</si>
  <si>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</si>
  <si>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</si>
  <si>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</si>
  <si>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</si>
  <si>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</si>
  <si>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</si>
  <si>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</si>
  <si>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</si>
  <si>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</si>
  <si>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</si>
  <si>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</si>
  <si>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</si>
  <si>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</si>
  <si>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</si>
  <si>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</si>
  <si>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</si>
  <si>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</si>
  <si>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</si>
  <si>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</si>
  <si>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</si>
  <si>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</si>
  <si>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</si>
  <si>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</si>
  <si>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</si>
  <si>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</si>
  <si>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</si>
  <si>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</si>
  <si>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</si>
  <si>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</si>
  <si>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</si>
  <si>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</si>
  <si>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</si>
  <si>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</si>
  <si>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</si>
  <si>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</si>
  <si>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</si>
  <si>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</si>
  <si>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</si>
  <si>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</si>
  <si>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</si>
  <si>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</si>
  <si>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</si>
  <si>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</si>
  <si>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</si>
  <si>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</si>
  <si>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</si>
  <si>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</si>
  <si>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</si>
  <si>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</si>
  <si>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</si>
  <si>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</si>
  <si>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</si>
  <si>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</si>
  <si>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</si>
  <si>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</si>
  <si>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</si>
  <si>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</si>
  <si>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</si>
  <si>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</si>
  <si>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</si>
  <si>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</si>
  <si>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</si>
  <si>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</si>
  <si>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</si>
  <si>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</si>
  <si>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</si>
  <si>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</si>
  <si>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</si>
  <si>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</si>
  <si>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</si>
  <si>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</si>
  <si>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</si>
  <si>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</si>
  <si>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</si>
  <si>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</si>
  <si>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</si>
  <si>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</si>
  <si>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</si>
  <si>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</si>
  <si>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</si>
  <si>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</si>
  <si>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</si>
  <si>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</si>
  <si>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</si>
  <si>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</si>
  <si>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</si>
  <si>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</si>
  <si>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</si>
  <si>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</si>
  <si>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</si>
  <si>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</si>
  <si>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</si>
  <si>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</si>
  <si>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</si>
  <si>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</si>
  <si>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</si>
  <si>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</si>
  <si>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</si>
  <si>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</si>
  <si>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</si>
  <si>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</si>
  <si>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</si>
  <si>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</si>
  <si>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</si>
  <si>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</si>
  <si>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</si>
  <si>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</si>
  <si>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</si>
  <si>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</si>
  <si>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</si>
  <si>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</si>
  <si>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</si>
  <si>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</si>
  <si>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</si>
  <si>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</si>
  <si>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</si>
  <si>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</si>
  <si>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</si>
  <si>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</si>
  <si>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</si>
  <si>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</si>
  <si>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</si>
  <si>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</si>
  <si>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</si>
  <si>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</si>
  <si>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</si>
  <si>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</si>
  <si>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</si>
  <si>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</si>
  <si>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</si>
  <si>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</si>
  <si>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</si>
  <si>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</si>
  <si>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</si>
  <si>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</si>
  <si>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</si>
  <si>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</si>
  <si>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</si>
  <si>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</si>
  <si>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</si>
  <si>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</si>
  <si>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</si>
  <si>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</si>
  <si>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</si>
  <si>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</si>
  <si>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</si>
  <si>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</si>
  <si>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</si>
  <si>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</si>
  <si>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</si>
  <si>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</si>
  <si>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</si>
  <si>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</si>
  <si>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</si>
  <si>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</si>
  <si>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</si>
  <si>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</si>
  <si>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</si>
  <si>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</si>
  <si>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</si>
  <si>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</si>
  <si>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</si>
  <si>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</si>
  <si>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</si>
  <si>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</si>
  <si>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</si>
  <si>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</si>
  <si>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</si>
  <si>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</si>
  <si>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</si>
  <si>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</si>
  <si>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</si>
  <si>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</si>
  <si>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</si>
  <si>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</si>
  <si>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</si>
  <si>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</si>
  <si>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</si>
  <si>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</si>
  <si>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</si>
  <si>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</si>
  <si>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</si>
  <si>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</si>
  <si>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</si>
  <si>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</si>
  <si>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</si>
  <si>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</si>
  <si>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</si>
  <si>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</si>
  <si>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</si>
  <si>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</si>
  <si>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</si>
  <si>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</si>
  <si>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</si>
  <si>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</si>
  <si>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</si>
  <si>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</si>
  <si>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</si>
  <si>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</si>
  <si>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</si>
  <si>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</si>
  <si>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</si>
  <si>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</si>
  <si>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</si>
  <si>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</si>
  <si>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</si>
  <si>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</si>
  <si>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</si>
  <si>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</si>
  <si>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</si>
  <si>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</si>
  <si>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</si>
  <si>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</si>
  <si>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</si>
  <si>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</si>
  <si>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</si>
  <si>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</si>
  <si>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</si>
  <si>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</si>
  <si>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</si>
  <si>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</si>
  <si>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</si>
  <si>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</si>
  <si>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</si>
  <si>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</si>
  <si>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</si>
  <si>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</si>
  <si>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</si>
  <si>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</si>
  <si>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</si>
  <si>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</si>
  <si>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</si>
  <si>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</si>
  <si>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</si>
  <si>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</si>
  <si>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</si>
  <si>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</si>
  <si>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</si>
  <si>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</si>
  <si>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</si>
  <si>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</si>
  <si>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</si>
  <si>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</si>
  <si>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</si>
  <si>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</si>
  <si>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</si>
  <si>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</si>
  <si>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</si>
  <si>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</si>
  <si>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</si>
  <si>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</si>
  <si>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</si>
  <si>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</si>
  <si>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</si>
  <si>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</si>
  <si>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</si>
  <si>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</si>
  <si>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</si>
  <si>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</si>
  <si>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</si>
  <si>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</si>
  <si>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</si>
  <si>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</si>
  <si>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</si>
  <si>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</si>
  <si>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</si>
  <si>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</si>
  <si>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</si>
  <si>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</si>
  <si>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</si>
  <si>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</si>
  <si>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</si>
  <si>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</si>
  <si>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</si>
  <si>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</si>
  <si>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</si>
  <si>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</si>
  <si>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</si>
  <si>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</si>
  <si>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</si>
  <si>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</si>
  <si>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</si>
  <si>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</si>
  <si>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</si>
  <si>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</si>
  <si>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</si>
  <si>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</si>
  <si>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</si>
  <si>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</si>
  <si>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</si>
  <si>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</si>
  <si>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</si>
  <si>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</si>
  <si>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</si>
  <si>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</si>
  <si>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</si>
  <si>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</si>
  <si>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</si>
  <si>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</si>
  <si>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</si>
  <si>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</si>
  <si>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</si>
  <si>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</si>
  <si>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</si>
  <si>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</si>
  <si>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</si>
  <si>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</si>
  <si>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</si>
  <si>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</si>
  <si>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</si>
  <si>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</si>
  <si>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</si>
  <si>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</si>
  <si>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</si>
  <si>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</si>
  <si>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</si>
  <si>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</si>
  <si>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</si>
  <si>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</si>
  <si>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</si>
  <si>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</si>
  <si>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</si>
  <si>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</si>
  <si>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</si>
  <si>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</si>
  <si>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</si>
  <si>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</si>
  <si>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</si>
  <si>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</si>
  <si>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</si>
  <si>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</si>
  <si>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</si>
  <si>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</si>
  <si>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</si>
  <si>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</si>
  <si>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</si>
  <si>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</si>
  <si>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</si>
  <si>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</si>
  <si>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</si>
  <si>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</si>
  <si>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</si>
  <si>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</si>
  <si>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</si>
  <si>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</si>
  <si>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</si>
  <si>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</si>
  <si>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</si>
  <si>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</si>
  <si>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</si>
  <si>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</si>
  <si>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</si>
  <si>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</si>
  <si>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</si>
  <si>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</si>
  <si>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</si>
  <si>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</si>
  <si>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</si>
  <si>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</si>
  <si>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</si>
  <si>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</si>
  <si>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</si>
  <si>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</si>
  <si>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</si>
  <si>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</si>
  <si>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</si>
  <si>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</si>
  <si>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</si>
  <si>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</si>
  <si>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</si>
  <si>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</si>
  <si>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</si>
  <si>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</si>
  <si>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</si>
  <si>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</si>
  <si>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</si>
  <si>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</si>
  <si>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</si>
  <si>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</si>
  <si>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</si>
  <si>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</si>
  <si>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</si>
  <si>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</si>
  <si>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</si>
  <si>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</si>
  <si>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</si>
  <si>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</si>
  <si>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</si>
  <si>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</si>
  <si>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</si>
  <si>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</si>
  <si>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</si>
  <si>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</si>
  <si>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</si>
  <si>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</si>
  <si>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</si>
  <si>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</si>
  <si>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</si>
  <si>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</si>
  <si>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</si>
  <si>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</si>
  <si>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</si>
  <si>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</si>
  <si>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</si>
  <si>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</si>
  <si>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</si>
  <si>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</si>
  <si>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</si>
  <si>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</si>
  <si>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</si>
  <si>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</si>
  <si>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</si>
  <si>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</si>
  <si>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</si>
  <si>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</si>
  <si>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</si>
  <si>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</si>
  <si>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</si>
  <si>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</si>
  <si>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</si>
  <si>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</si>
  <si>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</si>
  <si>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</si>
  <si>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</si>
  <si>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</si>
  <si>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</si>
  <si>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</si>
  <si>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</si>
  <si>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</si>
  <si>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</si>
  <si>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</si>
  <si>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</si>
  <si>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</si>
  <si>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</si>
  <si>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</si>
  <si>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</si>
  <si>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</si>
  <si>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</si>
  <si>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</si>
  <si>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</si>
  <si>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</si>
  <si>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</si>
  <si>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</si>
  <si>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</si>
  <si>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</si>
  <si>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</si>
  <si>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</si>
  <si>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</si>
  <si>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</si>
  <si>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</si>
  <si>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</si>
  <si>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</si>
  <si>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</si>
  <si>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</si>
  <si>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</si>
  <si>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</si>
  <si>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</si>
  <si>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</si>
  <si>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</si>
  <si>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</si>
  <si>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</si>
  <si>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</si>
  <si>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</si>
  <si>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</si>
  <si>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</si>
  <si>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</si>
  <si>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</si>
  <si>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</si>
  <si>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</si>
  <si>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</si>
  <si>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</si>
  <si>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</si>
  <si>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</si>
  <si>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</si>
  <si>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</si>
  <si>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</si>
  <si>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</si>
  <si>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</si>
  <si>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</si>
  <si>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</si>
  <si>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</si>
  <si>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</si>
  <si>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</si>
  <si>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</si>
  <si>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</si>
  <si>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</si>
  <si>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</si>
  <si>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</si>
  <si>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</si>
  <si>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</si>
  <si>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</si>
  <si>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</si>
  <si>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</si>
  <si>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</si>
  <si>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</si>
  <si>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</si>
  <si>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</si>
  <si>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</si>
  <si>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</si>
  <si>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</si>
  <si>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</si>
  <si>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</si>
  <si>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</si>
  <si>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</si>
  <si>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</si>
  <si>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</si>
  <si>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</si>
  <si>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</si>
  <si>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</si>
  <si>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</si>
  <si>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</si>
  <si>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</si>
  <si>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</si>
  <si>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</si>
  <si>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</si>
  <si>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</si>
  <si>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</si>
  <si>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</si>
  <si>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</si>
  <si>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</si>
  <si>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</si>
  <si>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</si>
  <si>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</si>
  <si>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</si>
  <si>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</si>
  <si>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</si>
  <si>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</si>
  <si>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</si>
  <si>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</si>
  <si>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</si>
  <si>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</si>
  <si>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</si>
  <si>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</si>
  <si>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</si>
  <si>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</si>
  <si>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</si>
  <si>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</si>
  <si>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</si>
  <si>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</si>
  <si>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</si>
  <si>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</si>
  <si>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</si>
  <si>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</si>
  <si>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</si>
  <si>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</si>
  <si>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</si>
  <si>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</si>
  <si>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</si>
  <si>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</si>
  <si>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</si>
  <si>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</si>
  <si>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</si>
  <si>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</si>
  <si>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</si>
  <si>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</si>
  <si>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</si>
  <si>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</si>
  <si>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</si>
  <si>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</si>
  <si>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</si>
  <si>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</si>
  <si>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</si>
  <si>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</si>
  <si>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</si>
  <si>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</si>
  <si>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</si>
  <si>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</si>
  <si>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</si>
  <si>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</si>
  <si>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</si>
  <si>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</si>
  <si>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</si>
  <si>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</si>
  <si>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</si>
  <si>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</si>
  <si>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</si>
  <si>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</si>
  <si>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</si>
  <si>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</si>
  <si>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</si>
  <si>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</si>
  <si>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</si>
  <si>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</si>
  <si>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</si>
  <si>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</si>
  <si>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</si>
  <si>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</si>
  <si>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</si>
  <si>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</si>
  <si>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</si>
  <si>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</si>
  <si>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</si>
  <si>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</si>
  <si>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</si>
  <si>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</si>
  <si>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</si>
  <si>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</si>
  <si>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</si>
  <si>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</si>
  <si>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</si>
  <si>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</si>
  <si>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</si>
  <si>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</si>
  <si>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</si>
  <si>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</si>
  <si>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</si>
  <si>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</si>
  <si>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</si>
  <si>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</si>
  <si>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</si>
  <si>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</si>
  <si>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</si>
  <si>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</si>
  <si>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</si>
  <si>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</si>
  <si>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</si>
  <si>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</si>
  <si>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</si>
  <si>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</si>
  <si>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</si>
  <si>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</si>
  <si>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</si>
  <si>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</si>
  <si>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</si>
  <si>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</si>
  <si>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</si>
  <si>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</si>
  <si>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</si>
  <si>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</si>
  <si>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</si>
  <si>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</si>
  <si>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</si>
  <si>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</si>
  <si>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</si>
  <si>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</si>
  <si>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</si>
  <si>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</si>
  <si>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</si>
  <si>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</si>
  <si>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</si>
  <si>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</si>
  <si>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</si>
  <si>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</si>
  <si>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</si>
  <si>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</si>
  <si>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</si>
  <si>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</si>
  <si>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</si>
  <si>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</si>
  <si>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</si>
  <si>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</si>
  <si>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</si>
  <si>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</si>
  <si>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</si>
  <si>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</si>
  <si>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</si>
  <si>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</si>
  <si>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</si>
  <si>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</si>
  <si>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</si>
  <si>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</si>
  <si>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</si>
  <si>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</si>
  <si>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</si>
  <si>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</si>
  <si>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</si>
  <si>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</si>
  <si>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</si>
  <si>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</si>
  <si>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</si>
  <si>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</si>
  <si>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</si>
  <si>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</si>
  <si>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</si>
  <si>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</si>
  <si>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</si>
  <si>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</si>
  <si>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</si>
  <si>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</si>
  <si>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</si>
  <si>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</si>
  <si>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</si>
  <si>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</si>
  <si>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</si>
  <si>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</si>
  <si>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</si>
  <si>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</si>
  <si>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</si>
  <si>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</si>
  <si>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</si>
  <si>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</si>
  <si>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</si>
  <si>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</si>
  <si>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</si>
  <si>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</si>
  <si>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</si>
  <si>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</si>
  <si>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</si>
  <si>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</si>
  <si>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</si>
  <si>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</si>
  <si>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</si>
  <si>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</si>
  <si>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</si>
  <si>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</si>
  <si>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</si>
  <si>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</si>
  <si>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</si>
  <si>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</si>
  <si>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</si>
  <si>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</si>
  <si>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</si>
  <si>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</si>
  <si>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</si>
  <si>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</si>
  <si>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</si>
  <si>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</si>
  <si>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</si>
  <si>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</si>
  <si>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</si>
  <si>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</si>
  <si>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</si>
  <si>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</si>
  <si>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</si>
  <si>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</si>
  <si>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</si>
  <si>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</si>
  <si>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</si>
  <si>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</si>
  <si>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</si>
  <si>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</si>
  <si>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</si>
  <si>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</si>
  <si>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</si>
  <si>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</si>
  <si>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</si>
  <si>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</si>
  <si>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</si>
  <si>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</si>
  <si>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</si>
  <si>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</si>
  <si>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</si>
  <si>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</si>
  <si>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</si>
  <si>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</si>
  <si>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</si>
  <si>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</si>
  <si>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</si>
  <si>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</si>
  <si>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</si>
  <si>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</si>
  <si>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</si>
  <si>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</si>
  <si>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</si>
  <si>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</si>
  <si>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</si>
  <si>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</si>
  <si>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</si>
  <si>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</si>
  <si>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</si>
  <si>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</si>
  <si>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</si>
  <si>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</si>
  <si>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</si>
  <si>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</si>
  <si>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</si>
  <si>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</si>
  <si>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</si>
  <si>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</si>
  <si>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</si>
  <si>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</si>
  <si>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</si>
  <si>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</si>
  <si>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</si>
  <si>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</si>
  <si>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</si>
  <si>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</si>
  <si>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</si>
  <si>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</si>
  <si>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</si>
  <si>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</si>
  <si>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</si>
  <si>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</si>
  <si>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</si>
  <si>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</si>
  <si>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</si>
  <si>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</si>
  <si>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</si>
  <si>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</si>
  <si>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</si>
  <si>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</si>
  <si>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</si>
  <si>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</si>
  <si>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</si>
  <si>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</si>
  <si>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</si>
  <si>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</si>
  <si>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</si>
  <si>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</si>
  <si>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</si>
  <si>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</si>
  <si>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</si>
  <si>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</si>
  <si>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</si>
  <si>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</si>
  <si>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</si>
  <si>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</si>
  <si>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</si>
  <si>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</si>
  <si>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</si>
  <si>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</si>
  <si>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</si>
  <si>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</si>
  <si>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</si>
  <si>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</si>
  <si>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</si>
  <si>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</si>
  <si>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</si>
  <si>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</si>
  <si>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</si>
  <si>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</si>
  <si>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</si>
  <si>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</si>
  <si>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</si>
  <si>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</si>
  <si>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</si>
  <si>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</si>
  <si>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</si>
  <si>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</si>
  <si>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</si>
  <si>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</si>
  <si>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</si>
  <si>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</si>
  <si>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</si>
  <si>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</si>
  <si>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</si>
  <si>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</si>
  <si>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</si>
  <si>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</si>
  <si>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</si>
  <si>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</si>
  <si>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</si>
  <si>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</si>
  <si>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</si>
  <si>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</si>
  <si>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</si>
  <si>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</si>
  <si>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</si>
  <si>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</si>
  <si>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</si>
  <si>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</si>
  <si>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</si>
  <si>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</si>
  <si>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</si>
  <si>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</si>
  <si>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</si>
  <si>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</si>
  <si>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</si>
  <si>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</si>
  <si>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</si>
  <si>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</si>
  <si>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</si>
  <si>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</si>
  <si>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</si>
  <si>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</si>
  <si>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</si>
  <si>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</si>
  <si>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</si>
  <si>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</si>
  <si>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</si>
  <si>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</si>
  <si>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</si>
  <si>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</si>
  <si>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</si>
  <si>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</si>
  <si>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</si>
  <si>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</si>
  <si>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</si>
  <si>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</si>
  <si>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</si>
  <si>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</si>
  <si>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</si>
  <si>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</si>
  <si>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</si>
  <si>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</si>
  <si>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</si>
  <si>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</si>
  <si>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</si>
  <si>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</si>
  <si>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</si>
  <si>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</si>
  <si>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</si>
  <si>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</si>
  <si>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</si>
  <si>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</si>
  <si>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</si>
  <si>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</si>
  <si>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</si>
  <si>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</si>
  <si>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</si>
  <si>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</si>
  <si>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</si>
  <si>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</si>
  <si>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</si>
  <si>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</si>
  <si>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</si>
  <si>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</si>
  <si>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</si>
  <si>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</si>
  <si>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</si>
  <si>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</si>
  <si>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</si>
  <si>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</si>
  <si>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</si>
  <si>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</si>
  <si>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</si>
  <si>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</si>
  <si>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</si>
  <si>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</si>
  <si>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</si>
  <si>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</si>
  <si>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</si>
  <si>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</si>
  <si>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</si>
  <si>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</si>
  <si>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</si>
  <si>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</si>
  <si>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</si>
  <si>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</si>
  <si>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</si>
  <si>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</si>
  <si>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</si>
  <si>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</si>
  <si>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</si>
  <si>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</si>
  <si>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</si>
  <si>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</si>
  <si>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</si>
  <si>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</si>
  <si>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</si>
  <si>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</si>
  <si>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</si>
  <si>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</si>
  <si>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</si>
  <si>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</si>
  <si>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</si>
  <si>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</si>
  <si>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</si>
  <si>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</si>
  <si>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</si>
  <si>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</si>
  <si>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</si>
  <si>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</si>
  <si>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</si>
  <si>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</si>
  <si>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</si>
  <si>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</si>
  <si>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</si>
  <si>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</si>
  <si>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</si>
  <si>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</si>
  <si>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</si>
  <si>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</si>
  <si>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</si>
  <si>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</si>
  <si>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</si>
  <si>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</si>
  <si>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</si>
  <si>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</si>
  <si>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</si>
  <si>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</si>
  <si>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</si>
  <si>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</si>
  <si>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</si>
  <si>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</si>
  <si>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</si>
  <si>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</si>
  <si>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</si>
  <si>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</si>
  <si>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</si>
  <si>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</si>
  <si>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</si>
  <si>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</si>
  <si>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</si>
  <si>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</si>
  <si>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</si>
  <si>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</si>
  <si>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</si>
  <si>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</si>
  <si>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</si>
  <si>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</si>
  <si>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</si>
  <si>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</si>
  <si>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</si>
  <si>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</si>
  <si>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</si>
  <si>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</si>
  <si>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</si>
  <si>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</si>
  <si>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</si>
  <si>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</si>
  <si>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</si>
  <si>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</si>
  <si>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</si>
  <si>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</si>
  <si>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</si>
  <si>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</si>
  <si>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</si>
  <si>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</si>
  <si>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</si>
  <si>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</si>
  <si>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</si>
  <si>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</si>
  <si>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</si>
  <si>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</si>
  <si>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</si>
  <si>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</si>
  <si>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</si>
  <si>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</si>
  <si>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</si>
  <si>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</si>
  <si>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</si>
  <si>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</si>
  <si>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</si>
  <si>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</si>
  <si>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</si>
  <si>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</si>
  <si>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</si>
  <si>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</si>
  <si>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</si>
  <si>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</si>
  <si>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</si>
  <si>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</si>
  <si>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</si>
  <si>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</si>
  <si>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</si>
  <si>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</si>
  <si>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</si>
  <si>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</si>
  <si>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</si>
  <si>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</si>
  <si>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</si>
  <si>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</si>
  <si>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</si>
  <si>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</si>
  <si>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</si>
  <si>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</si>
  <si>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</si>
  <si>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</si>
  <si>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</si>
  <si>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</si>
  <si>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</si>
  <si>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</si>
  <si>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</si>
  <si>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</si>
  <si>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</si>
  <si>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</si>
  <si>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</si>
  <si>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</si>
  <si>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</si>
  <si>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</si>
  <si>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</si>
  <si>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</si>
  <si>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</si>
  <si>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</si>
  <si>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</si>
  <si>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</si>
  <si>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</si>
  <si>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</si>
  <si>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</si>
  <si>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</si>
  <si>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</si>
  <si>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</si>
  <si>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</si>
  <si>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</si>
  <si>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</si>
  <si>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</si>
  <si>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</si>
  <si>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</si>
  <si>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</si>
  <si>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</si>
  <si>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</si>
  <si>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</si>
  <si>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</si>
  <si>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</si>
  <si>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</si>
  <si>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</si>
  <si>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</si>
  <si>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</si>
  <si>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</si>
  <si>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</si>
  <si>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</si>
  <si>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</si>
  <si>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</si>
  <si>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</si>
  <si>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</si>
  <si>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</si>
  <si>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</si>
  <si>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</si>
  <si>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</si>
  <si>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</si>
  <si>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</si>
  <si>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</si>
  <si>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</si>
  <si>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</si>
  <si>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</si>
  <si>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</si>
  <si>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</si>
  <si>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</si>
  <si>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</si>
  <si>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</si>
  <si>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</si>
  <si>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</si>
  <si>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</si>
  <si>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</si>
  <si>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</si>
  <si>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</si>
  <si>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</si>
  <si>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</si>
  <si>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</si>
  <si>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</si>
  <si>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</si>
  <si>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</si>
  <si>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</si>
  <si>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</si>
  <si>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</si>
  <si>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</si>
  <si>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</si>
  <si>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</si>
  <si>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</si>
  <si>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</si>
  <si>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</si>
  <si>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</si>
  <si>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</si>
  <si>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</si>
  <si>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</si>
  <si>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</si>
  <si>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</si>
  <si>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</si>
  <si>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</si>
  <si>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</si>
  <si>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</si>
  <si>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</si>
  <si>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</si>
  <si>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</si>
  <si>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</si>
  <si>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</si>
  <si>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</si>
  <si>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</si>
  <si>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</si>
  <si>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</si>
  <si>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</si>
  <si>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</si>
  <si>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</si>
  <si>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</si>
  <si>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</si>
  <si>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</si>
  <si>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</si>
  <si>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</si>
  <si>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</si>
  <si>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</si>
  <si>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</si>
  <si>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</si>
  <si>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</si>
  <si>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</si>
  <si>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</si>
  <si>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</si>
  <si>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</si>
  <si>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</si>
  <si>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</si>
  <si>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</si>
  <si>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</si>
  <si>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</si>
  <si>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</si>
  <si>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</si>
  <si>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</si>
  <si>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</si>
  <si>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</si>
  <si>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</si>
  <si>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</si>
  <si>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</si>
  <si>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</si>
  <si>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</si>
  <si>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</si>
  <si>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</si>
  <si>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</si>
  <si>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</si>
  <si>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</si>
  <si>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</si>
  <si>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</si>
  <si>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</si>
  <si>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</si>
  <si>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</si>
  <si>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</si>
  <si>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</si>
  <si>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</si>
  <si>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</si>
  <si>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</si>
  <si>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</si>
  <si>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</si>
  <si>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</si>
  <si>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</si>
  <si>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</si>
  <si>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</si>
  <si>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</si>
  <si>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</si>
  <si>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</si>
  <si>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</si>
  <si>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</si>
  <si>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</si>
  <si>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</si>
  <si>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</si>
  <si>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</si>
  <si>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</si>
  <si>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</si>
  <si>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</si>
  <si>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</si>
  <si>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</si>
  <si>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</si>
  <si>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</si>
  <si>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</si>
  <si>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</si>
  <si>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</si>
  <si>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</si>
  <si>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</si>
  <si>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</si>
  <si>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</si>
  <si>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</si>
  <si>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</si>
  <si>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</si>
  <si>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</si>
  <si>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</si>
  <si>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</si>
  <si>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</si>
  <si>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</si>
  <si>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</si>
  <si>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</si>
  <si>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</si>
  <si>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</si>
  <si>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</si>
  <si>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</si>
  <si>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</si>
  <si>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</si>
  <si>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</si>
  <si>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</si>
  <si>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</si>
  <si>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</si>
  <si>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</si>
  <si>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</si>
  <si>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</si>
  <si>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</si>
  <si>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</si>
  <si>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</si>
  <si>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</si>
  <si>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</si>
  <si>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</si>
  <si>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</si>
  <si>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</si>
  <si>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</si>
  <si>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</si>
  <si>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</si>
  <si>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</si>
  <si>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</si>
  <si>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</si>
  <si>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</si>
  <si>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</si>
  <si>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</si>
  <si>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</si>
  <si>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</si>
  <si>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</si>
  <si>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</si>
  <si>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</si>
  <si>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</si>
  <si>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</si>
  <si>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</si>
  <si>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</si>
  <si>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</si>
  <si>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</si>
  <si>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</si>
  <si>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</si>
  <si>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</si>
  <si>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</si>
  <si>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</si>
  <si>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</si>
  <si>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</si>
  <si>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</si>
  <si>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</si>
  <si>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</si>
  <si>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</si>
  <si>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</si>
  <si>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</si>
  <si>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</si>
  <si>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</si>
  <si>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</si>
  <si>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</si>
  <si>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</si>
  <si>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</si>
  <si>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</si>
  <si>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</si>
  <si>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</si>
  <si>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</si>
  <si>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</si>
  <si>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</si>
  <si>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</si>
  <si>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</si>
  <si>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</si>
  <si>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</si>
  <si>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</si>
  <si>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</si>
  <si>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</si>
  <si>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</si>
  <si>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</si>
  <si>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</si>
  <si>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</si>
  <si>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</si>
  <si>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</si>
  <si>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</si>
  <si>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</si>
  <si>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</si>
  <si>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</si>
  <si>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</si>
  <si>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</si>
  <si>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</si>
  <si>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</si>
  <si>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</si>
  <si>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</si>
  <si>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</si>
  <si>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</si>
  <si>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</si>
  <si>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</si>
  <si>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</si>
  <si>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</si>
  <si>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</si>
  <si>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</si>
  <si>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</si>
  <si>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</si>
  <si>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</si>
  <si>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</si>
  <si>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</si>
  <si>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</si>
  <si>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</si>
  <si>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</si>
  <si>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</si>
  <si>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</si>
  <si>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</si>
  <si>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</si>
  <si>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</si>
  <si>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</si>
  <si>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</si>
  <si>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</si>
  <si>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</si>
  <si>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</si>
  <si>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</si>
  <si>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</si>
  <si>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</si>
  <si>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</si>
  <si>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</si>
  <si>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</si>
  <si>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</si>
  <si>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</si>
  <si>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</si>
  <si>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</si>
  <si>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</si>
  <si>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</si>
  <si>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</si>
  <si>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</si>
  <si>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</si>
  <si>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</si>
  <si>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</si>
  <si>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</si>
  <si>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</si>
  <si>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</si>
  <si>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</si>
  <si>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</si>
  <si>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</si>
  <si>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</si>
  <si>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</si>
  <si>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</si>
  <si>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</si>
  <si>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</si>
  <si>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</si>
  <si>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</si>
  <si>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</si>
  <si>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</si>
  <si>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</si>
  <si>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</si>
  <si>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</si>
  <si>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</si>
  <si>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</si>
  <si>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</si>
  <si>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</si>
  <si>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</si>
  <si>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</si>
  <si>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</si>
  <si>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</si>
  <si>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</si>
  <si>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</si>
  <si>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</si>
  <si>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</si>
  <si>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</si>
  <si>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</si>
  <si>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</si>
  <si>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</si>
  <si>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</si>
  <si>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</si>
  <si>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</si>
  <si>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</si>
  <si>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</si>
  <si>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</si>
  <si>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</si>
  <si>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</si>
  <si>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</si>
  <si>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</si>
  <si>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</si>
  <si>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</si>
  <si>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</si>
  <si>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</si>
  <si>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</si>
  <si>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</si>
  <si>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</si>
  <si>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</si>
  <si>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</si>
  <si>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</si>
  <si>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</si>
  <si>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</si>
  <si>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</si>
  <si>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</si>
  <si>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</si>
  <si>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</si>
  <si>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</si>
  <si>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</si>
  <si>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</si>
  <si>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</si>
  <si>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</si>
  <si>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</si>
  <si>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</si>
  <si>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</si>
  <si>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</si>
  <si>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</si>
  <si>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</si>
  <si>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</si>
  <si>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</si>
  <si>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</si>
  <si>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</si>
  <si>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</si>
  <si>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</si>
  <si>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</si>
  <si>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</si>
  <si>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</si>
  <si>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</si>
  <si>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</si>
  <si>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</si>
  <si>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</si>
  <si>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</si>
  <si>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</si>
  <si>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</si>
  <si>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</si>
  <si>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</si>
  <si>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</si>
  <si>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</si>
  <si>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</si>
  <si>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</si>
  <si>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</si>
  <si>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</si>
  <si>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</si>
  <si>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</si>
  <si>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</si>
  <si>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</si>
  <si>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</si>
  <si>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</si>
  <si>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</si>
  <si>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</si>
  <si>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</si>
  <si>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</si>
  <si>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</si>
  <si>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</si>
  <si>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</si>
  <si>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</si>
  <si>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</si>
  <si>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</si>
  <si>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</si>
  <si>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</si>
  <si>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</si>
  <si>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</si>
  <si>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</si>
  <si>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</si>
  <si>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</si>
  <si>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</si>
  <si>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</si>
  <si>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</si>
  <si>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</si>
  <si>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</si>
  <si>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</si>
  <si>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</si>
  <si>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</si>
  <si>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</si>
  <si>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</si>
  <si>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</si>
  <si>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</si>
  <si>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</si>
  <si>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</si>
  <si>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</si>
  <si>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</si>
  <si>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</si>
  <si>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</si>
  <si>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</si>
  <si>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</si>
  <si>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</si>
  <si>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</si>
  <si>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</si>
  <si>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</si>
  <si>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</si>
  <si>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</si>
  <si>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</si>
  <si>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</si>
  <si>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</si>
  <si>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</si>
  <si>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</si>
  <si>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</si>
  <si>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</si>
  <si>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</si>
  <si>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</si>
  <si>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</si>
  <si>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</si>
  <si>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</si>
  <si>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</si>
  <si>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</si>
  <si>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</si>
  <si>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</si>
  <si>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</si>
  <si>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</si>
  <si>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</si>
  <si>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</si>
  <si>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</si>
  <si>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</si>
  <si>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</si>
  <si>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</si>
  <si>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</si>
  <si>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</si>
  <si>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</si>
  <si>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</si>
  <si>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</si>
  <si>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</si>
  <si>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</si>
  <si>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</si>
  <si>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</si>
  <si>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</si>
  <si>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</si>
  <si>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</si>
  <si>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</si>
  <si>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</si>
  <si>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</si>
  <si>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</si>
  <si>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</si>
  <si>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</si>
  <si>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</si>
  <si>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</si>
  <si>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</si>
  <si>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</si>
  <si>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</si>
  <si>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</si>
  <si>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</si>
  <si>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</si>
  <si>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</si>
  <si>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</si>
  <si>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</si>
  <si>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</si>
  <si>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</si>
  <si>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</si>
  <si>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</si>
  <si>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</si>
  <si>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</si>
  <si>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</si>
  <si>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</si>
  <si>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</si>
  <si>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</si>
  <si>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</si>
  <si>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</si>
  <si>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</si>
  <si>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</si>
  <si>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</si>
  <si>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</si>
  <si>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</si>
  <si>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</si>
  <si>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</si>
  <si>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</si>
  <si>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</si>
  <si>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</si>
  <si>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</si>
  <si>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</si>
  <si>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</si>
  <si>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</si>
  <si>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</si>
  <si>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</si>
  <si>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</si>
  <si>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</si>
  <si>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</si>
  <si>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</si>
  <si>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</si>
  <si>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</si>
  <si>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</si>
  <si>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</si>
  <si>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</si>
  <si>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</si>
  <si>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</si>
  <si>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</si>
  <si>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</si>
  <si>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</si>
  <si>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</si>
  <si>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</si>
  <si>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</si>
  <si>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</si>
  <si>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</si>
  <si>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</si>
  <si>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</si>
  <si>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</si>
  <si>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</si>
  <si>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</si>
  <si>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</si>
  <si>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</si>
  <si>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</si>
  <si>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</si>
  <si>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</si>
  <si>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</si>
  <si>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</si>
  <si>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</si>
  <si>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</si>
  <si>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</si>
  <si>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</si>
  <si>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</si>
  <si>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</si>
  <si>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</si>
  <si>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</si>
  <si>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</si>
  <si>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</si>
  <si>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</si>
  <si>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</si>
  <si>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</si>
  <si>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</si>
  <si>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</si>
  <si>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</si>
  <si>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</si>
  <si>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</si>
  <si>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</si>
  <si>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</si>
  <si>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</si>
  <si>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</si>
  <si>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</si>
  <si>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</si>
  <si>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</si>
  <si>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</si>
  <si>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</si>
  <si>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</si>
  <si>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</si>
  <si>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</si>
  <si>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</si>
  <si>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</si>
  <si>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</si>
  <si>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</si>
  <si>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</si>
  <si>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</si>
  <si>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</si>
  <si>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</si>
  <si>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</si>
  <si>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</si>
  <si>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</si>
  <si>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</si>
  <si>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</si>
  <si>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</si>
  <si>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</si>
  <si>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</si>
  <si>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</si>
  <si>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</si>
  <si>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</si>
  <si>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</si>
  <si>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</si>
  <si>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</si>
  <si>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</si>
  <si>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</si>
  <si>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</si>
  <si>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</si>
  <si>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</si>
  <si>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</si>
  <si>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</si>
  <si>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</si>
  <si>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</si>
  <si>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</si>
  <si>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</si>
  <si>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</si>
  <si>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</si>
  <si>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</si>
  <si>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</si>
  <si>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</si>
  <si>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</si>
  <si>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</si>
  <si>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</si>
  <si>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</si>
  <si>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</si>
  <si>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</si>
  <si>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</si>
  <si>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</si>
  <si>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</si>
  <si>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</si>
  <si>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</si>
  <si>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</si>
  <si>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</si>
  <si>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</si>
  <si>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</si>
  <si>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</si>
  <si>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</si>
  <si>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</si>
  <si>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</si>
  <si>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</si>
  <si>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</si>
  <si>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</si>
  <si>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</si>
  <si>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</si>
  <si>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</si>
  <si>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</si>
  <si>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</si>
  <si>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</si>
  <si>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</si>
  <si>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</si>
  <si>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</si>
  <si>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</si>
  <si>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</si>
  <si>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</si>
  <si>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</si>
  <si>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</si>
  <si>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</si>
  <si>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</si>
  <si>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</si>
  <si>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</si>
  <si>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</si>
  <si>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</si>
  <si>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</si>
  <si>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</si>
  <si>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</si>
  <si>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</si>
  <si>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</si>
  <si>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</si>
  <si>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</si>
  <si>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</si>
  <si>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</si>
  <si>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</si>
  <si>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</si>
  <si>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</si>
  <si>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</si>
  <si>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</si>
  <si>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</si>
  <si>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</si>
  <si>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</si>
  <si>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</si>
  <si>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</si>
  <si>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</si>
  <si>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</si>
  <si>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</si>
  <si>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</si>
  <si>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</si>
  <si>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</si>
  <si>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</si>
  <si>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</si>
  <si>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</si>
  <si>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</si>
  <si>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</si>
  <si>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</si>
  <si>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</si>
  <si>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</si>
  <si>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</si>
  <si>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</si>
  <si>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</si>
  <si>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</si>
  <si>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</si>
  <si>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</si>
  <si>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</si>
  <si>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</si>
  <si>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</si>
  <si>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</si>
  <si>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</si>
  <si>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</si>
  <si>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</si>
  <si>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</si>
  <si>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</si>
  <si>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</si>
  <si>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</si>
  <si>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</si>
  <si>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</si>
  <si>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</si>
  <si>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</si>
  <si>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</si>
  <si>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</si>
  <si>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</si>
  <si>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</si>
  <si>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</si>
  <si>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</si>
  <si>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</si>
  <si>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</si>
  <si>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</si>
  <si>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</si>
  <si>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</si>
  <si>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</si>
  <si>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</si>
  <si>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</si>
  <si>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</si>
  <si>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</si>
  <si>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</si>
  <si>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</si>
  <si>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</si>
  <si>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</si>
  <si>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</si>
  <si>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</si>
  <si>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</si>
  <si>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</si>
  <si>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</si>
  <si>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</si>
  <si>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</si>
  <si>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</si>
  <si>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</si>
  <si>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</si>
  <si>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</si>
  <si>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</si>
  <si>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</si>
  <si>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</si>
  <si>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</si>
  <si>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</si>
  <si>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</si>
  <si>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</si>
  <si>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</si>
  <si>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</si>
  <si>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</si>
  <si>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</si>
  <si>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</si>
  <si>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</si>
  <si>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</si>
  <si>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</si>
  <si>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</si>
  <si>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</si>
  <si>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</si>
  <si>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</si>
  <si>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</si>
  <si>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</si>
  <si>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</si>
  <si>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</si>
  <si>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</si>
  <si>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</si>
  <si>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</si>
  <si>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</si>
  <si>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</si>
  <si>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</si>
  <si>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</si>
  <si>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</si>
  <si>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</si>
  <si>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</si>
  <si>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</si>
  <si>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</si>
  <si>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</si>
  <si>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</si>
  <si>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</si>
  <si>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</si>
  <si>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</si>
  <si>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</si>
  <si>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</si>
  <si>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</si>
  <si>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</si>
  <si>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</si>
  <si>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</si>
  <si>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</si>
  <si>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</si>
  <si>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</si>
  <si>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</si>
  <si>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</si>
  <si>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</si>
  <si>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</si>
  <si>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</si>
  <si>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</si>
  <si>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</si>
  <si>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</si>
  <si>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</si>
  <si>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</si>
  <si>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</si>
  <si>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</si>
  <si>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</si>
  <si>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</si>
  <si>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</si>
  <si>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</si>
  <si>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</si>
  <si>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</si>
  <si>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</si>
  <si>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</si>
  <si>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</si>
  <si>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</si>
  <si>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</si>
  <si>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</si>
  <si>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</si>
  <si>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</si>
  <si>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</si>
  <si>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</si>
  <si>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</si>
  <si>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</si>
  <si>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</si>
  <si>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</si>
  <si>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</si>
  <si>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</si>
  <si>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</si>
  <si>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</si>
  <si>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</si>
  <si>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</si>
  <si>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</si>
  <si>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</si>
  <si>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</si>
  <si>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</si>
  <si>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</si>
  <si>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</si>
  <si>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</si>
  <si>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</si>
  <si>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</si>
  <si>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</si>
  <si>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</si>
  <si>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</si>
  <si>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</si>
  <si>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</si>
  <si>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</si>
  <si>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</si>
  <si>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</si>
  <si>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</si>
  <si>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</si>
  <si>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</si>
  <si>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</si>
  <si>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</si>
  <si>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</si>
  <si>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</si>
  <si>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</si>
  <si>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</si>
  <si>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</si>
  <si>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</si>
  <si>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</si>
  <si>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</si>
  <si>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</si>
  <si>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</si>
  <si>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</si>
  <si>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</si>
  <si>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</si>
  <si>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</si>
  <si>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</si>
  <si>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</si>
  <si>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</si>
  <si>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</si>
  <si>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</si>
  <si>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</si>
  <si>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</si>
  <si>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</si>
  <si>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</si>
  <si>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</si>
  <si>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</si>
  <si>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</si>
  <si>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</si>
  <si>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</si>
  <si>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</si>
  <si>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</si>
  <si>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</si>
  <si>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</si>
  <si>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</si>
  <si>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</si>
  <si>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</si>
  <si>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</si>
  <si>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</si>
  <si>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</si>
  <si>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</si>
  <si>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</si>
  <si>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</si>
  <si>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</si>
  <si>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</si>
  <si>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</si>
  <si>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</si>
  <si>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</si>
  <si>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</si>
  <si>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</si>
  <si>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</si>
  <si>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</si>
  <si>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</si>
  <si>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</si>
  <si>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</si>
  <si>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</si>
  <si>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</si>
  <si>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</si>
  <si>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</si>
  <si>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</si>
  <si>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</si>
  <si>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</si>
  <si>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</si>
  <si>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</si>
  <si>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</si>
  <si>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</si>
  <si>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</si>
  <si>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</si>
  <si>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</si>
  <si>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</si>
  <si>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</si>
  <si>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</si>
  <si>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</si>
  <si>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</si>
  <si>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</si>
  <si>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</si>
  <si>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</si>
  <si>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</si>
  <si>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</si>
  <si>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</si>
  <si>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</si>
  <si>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</si>
  <si>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</si>
  <si>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</si>
  <si>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</si>
  <si>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</si>
  <si>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</si>
  <si>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</si>
  <si>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</si>
  <si>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</si>
  <si>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</si>
  <si>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</si>
  <si>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</si>
  <si>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</si>
  <si>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</si>
  <si>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</si>
  <si>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</si>
  <si>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</si>
  <si>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</si>
  <si>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</si>
  <si>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</si>
  <si>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</si>
  <si>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</si>
  <si>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</si>
  <si>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</si>
  <si>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</si>
  <si>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</si>
  <si>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</si>
  <si>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</si>
  <si>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</si>
  <si>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</si>
  <si>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</si>
  <si>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</si>
  <si>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</si>
  <si>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</si>
  <si>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</si>
  <si>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</si>
  <si>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</si>
  <si>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</si>
  <si>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</si>
  <si>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</si>
  <si>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</si>
  <si>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</si>
  <si>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</si>
  <si>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</si>
  <si>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</si>
  <si>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</si>
  <si>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</si>
  <si>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</si>
  <si>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</si>
  <si>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</si>
  <si>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</si>
  <si>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</si>
  <si>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</si>
  <si>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</si>
  <si>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</si>
  <si>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</si>
  <si>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</si>
  <si>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</si>
  <si>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</si>
  <si>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</si>
  <si>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</si>
  <si>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</si>
  <si>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</si>
  <si>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</si>
  <si>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</si>
  <si>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</si>
  <si>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</si>
  <si>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</si>
  <si>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</si>
  <si>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</si>
  <si>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</si>
  <si>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</si>
  <si>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</si>
  <si>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</si>
  <si>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</si>
  <si>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</si>
  <si>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</si>
  <si>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</si>
  <si>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</si>
  <si>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</si>
  <si>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</si>
  <si>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</si>
  <si>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</si>
  <si>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</si>
  <si>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</si>
  <si>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</si>
  <si>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</si>
  <si>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</si>
  <si>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</si>
  <si>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</si>
  <si>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</si>
  <si>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</si>
  <si>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</si>
  <si>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</si>
  <si>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</si>
  <si>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</si>
  <si>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</si>
  <si>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</si>
  <si>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</si>
  <si>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</si>
  <si>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</si>
  <si>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</si>
  <si>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</si>
  <si>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</si>
  <si>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</si>
  <si>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</si>
  <si>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</si>
  <si>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</si>
  <si>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</si>
  <si>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</si>
  <si>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</si>
  <si>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</si>
  <si>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</si>
  <si>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</si>
  <si>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</si>
  <si>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</si>
  <si>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</si>
  <si>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</si>
  <si>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</si>
  <si>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</si>
  <si>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</si>
  <si>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</si>
  <si>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</si>
  <si>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</si>
  <si>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</si>
  <si>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</si>
  <si>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</si>
  <si>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</si>
  <si>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</si>
  <si>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</si>
  <si>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</si>
  <si>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</si>
  <si>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</si>
  <si>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</si>
  <si>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</si>
  <si>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</si>
  <si>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</si>
  <si>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</si>
  <si>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</si>
  <si>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</si>
  <si>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</si>
  <si>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</si>
  <si>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</si>
  <si>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</si>
  <si>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</si>
  <si>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</si>
  <si>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</si>
  <si>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</si>
  <si>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</si>
  <si>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</si>
  <si>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</si>
  <si>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</si>
  <si>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</si>
  <si>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</si>
  <si>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</si>
  <si>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</si>
  <si>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</si>
  <si>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</si>
  <si>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</si>
  <si>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</si>
  <si>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</si>
  <si>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</si>
  <si>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</si>
  <si>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</si>
  <si>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</si>
  <si>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</si>
  <si>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</si>
  <si>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</si>
  <si>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</si>
  <si>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</si>
  <si>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</si>
  <si>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</si>
  <si>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</si>
  <si>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</si>
  <si>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</si>
  <si>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</si>
  <si>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</si>
  <si>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</si>
  <si>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</si>
  <si>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</si>
  <si>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</si>
  <si>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</si>
  <si>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</si>
  <si>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</si>
  <si>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</si>
  <si>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</si>
  <si>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</si>
  <si>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</si>
  <si>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</si>
  <si>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</si>
  <si>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</si>
  <si>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</si>
  <si>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</si>
  <si>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</si>
  <si>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</si>
  <si>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</si>
  <si>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</si>
  <si>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</si>
  <si>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</si>
  <si>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</si>
  <si>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</si>
  <si>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</si>
  <si>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</si>
  <si>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</si>
  <si>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</si>
  <si>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</si>
  <si>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</si>
  <si>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</si>
  <si>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</si>
  <si>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</si>
  <si>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</si>
  <si>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</si>
  <si>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</si>
  <si>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</si>
  <si>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</si>
  <si>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</si>
  <si>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</si>
  <si>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</si>
  <si>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</si>
  <si>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</si>
  <si>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</si>
  <si>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</si>
  <si>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</si>
  <si>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</si>
  <si>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</si>
  <si>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</si>
  <si>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</si>
  <si>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</si>
  <si>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</si>
  <si>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</si>
  <si>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</si>
  <si>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</si>
  <si>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</si>
  <si>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</si>
  <si>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</si>
  <si>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</si>
  <si>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</si>
  <si>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</si>
  <si>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</si>
  <si>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</si>
  <si>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</si>
  <si>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</si>
  <si>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</si>
  <si>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</si>
  <si>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</si>
  <si>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</si>
  <si>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</si>
  <si>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</si>
  <si>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</si>
  <si>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</si>
  <si>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</si>
  <si>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</si>
  <si>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</si>
  <si>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</si>
  <si>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</si>
  <si>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</si>
  <si>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</si>
  <si>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</si>
  <si>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</si>
  <si>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</si>
  <si>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</si>
  <si>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</si>
  <si>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</si>
  <si>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</si>
  <si>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</si>
  <si>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</si>
  <si>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</si>
  <si>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</si>
  <si>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</si>
  <si>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</si>
  <si>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</si>
  <si>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</si>
  <si>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</si>
  <si>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</si>
  <si>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</si>
  <si>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</si>
  <si>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</si>
  <si>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</si>
  <si>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</si>
  <si>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</si>
  <si>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</si>
  <si>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</si>
  <si>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</si>
  <si>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</si>
  <si>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</si>
  <si>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</si>
  <si>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</si>
  <si>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</si>
  <si>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</si>
  <si>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</si>
  <si>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</si>
  <si>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</si>
  <si>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</si>
  <si>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</si>
  <si>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</si>
  <si>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</si>
  <si>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</si>
  <si>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</si>
  <si>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</si>
  <si>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</si>
  <si>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</si>
  <si>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</si>
  <si>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</si>
  <si>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</si>
  <si>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</si>
  <si>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</si>
  <si>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</si>
  <si>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</si>
  <si>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</si>
  <si>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</si>
  <si>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</si>
  <si>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</si>
  <si>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</si>
  <si>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</si>
  <si>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</si>
  <si>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</si>
  <si>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</si>
  <si>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</si>
  <si>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</si>
  <si>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</si>
  <si>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</si>
  <si>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</si>
  <si>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</si>
  <si>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</si>
  <si>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</si>
  <si>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</si>
  <si>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</si>
  <si>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</si>
  <si>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</si>
  <si>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</si>
  <si>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</si>
  <si>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</si>
  <si>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</si>
  <si>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</si>
  <si>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</si>
  <si>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</si>
  <si>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</si>
  <si>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</si>
  <si>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</si>
  <si>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</si>
  <si>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</si>
  <si>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</si>
  <si>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</si>
  <si>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</si>
  <si>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</si>
  <si>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</si>
  <si>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</si>
  <si>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</si>
  <si>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</si>
  <si>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</si>
  <si>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</si>
  <si>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</si>
  <si>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</si>
  <si>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</si>
  <si>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</si>
  <si>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</si>
  <si>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</si>
  <si>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</si>
  <si>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</si>
  <si>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</si>
  <si>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</si>
  <si>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</si>
  <si>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</si>
  <si>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</si>
  <si>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</si>
  <si>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</si>
  <si>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</si>
  <si>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</si>
  <si>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</si>
  <si>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</si>
  <si>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</si>
  <si>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</si>
  <si>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</si>
  <si>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</si>
  <si>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</si>
  <si>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</si>
  <si>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</si>
  <si>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</si>
  <si>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</si>
  <si>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</si>
  <si>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</si>
  <si>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</si>
  <si>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</si>
  <si>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</si>
  <si>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</si>
  <si>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</si>
  <si>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</si>
  <si>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</si>
  <si>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</si>
  <si>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</si>
  <si>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</si>
  <si>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</si>
  <si>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</si>
  <si>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</si>
  <si>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</si>
  <si>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</si>
  <si>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</si>
  <si>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</si>
  <si>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</si>
  <si>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</si>
  <si>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</si>
  <si>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</si>
  <si>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</si>
  <si>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</si>
  <si>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</si>
  <si>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</si>
  <si>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</si>
  <si>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</si>
  <si>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</si>
  <si>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</si>
  <si>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</si>
  <si>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</si>
  <si>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</si>
  <si>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</si>
  <si>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</si>
  <si>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</si>
  <si>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</si>
  <si>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</si>
  <si>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</si>
  <si>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</si>
  <si>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</si>
  <si>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</si>
  <si>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</si>
  <si>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</si>
  <si>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</si>
  <si>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</si>
  <si>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</si>
  <si>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</si>
  <si>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</si>
  <si>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</si>
  <si>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</si>
  <si>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</si>
  <si>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</si>
  <si>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</si>
  <si>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</si>
  <si>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</si>
  <si>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</si>
  <si>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</si>
  <si>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</si>
  <si>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</si>
  <si>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</si>
  <si>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</si>
  <si>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</si>
  <si>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</si>
  <si>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</si>
  <si>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</si>
  <si>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</si>
  <si>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</si>
  <si>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</si>
  <si>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</si>
  <si>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</si>
  <si>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</si>
  <si>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</si>
  <si>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</si>
  <si>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</si>
  <si>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</si>
  <si>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</si>
  <si>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</si>
  <si>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</si>
  <si>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</si>
  <si>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</si>
  <si>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</si>
  <si>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</si>
  <si>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</si>
  <si>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</si>
  <si>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</si>
  <si>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</si>
  <si>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</si>
  <si>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</si>
  <si>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</si>
  <si>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</si>
  <si>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</si>
  <si>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</si>
  <si>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</si>
  <si>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</si>
  <si>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</si>
  <si>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</si>
  <si>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</si>
  <si>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</si>
  <si>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</si>
  <si>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</si>
  <si>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</si>
  <si>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</si>
  <si>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</si>
  <si>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</si>
  <si>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</si>
  <si>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</si>
  <si>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</si>
  <si>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</si>
  <si>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</si>
  <si>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</si>
  <si>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</si>
  <si>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</si>
  <si>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</si>
  <si>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</si>
  <si>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</si>
  <si>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</si>
  <si>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</si>
  <si>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</si>
  <si>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</si>
  <si>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</si>
  <si>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</si>
  <si>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</si>
  <si>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</si>
  <si>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</si>
  <si>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</si>
  <si>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</si>
  <si>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</si>
  <si>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</si>
  <si>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</si>
  <si>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</si>
  <si>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</si>
  <si>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</si>
  <si>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</si>
  <si>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</si>
  <si>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</si>
  <si>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</si>
  <si>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</si>
  <si>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</si>
  <si>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</si>
  <si>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</si>
  <si>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</si>
  <si>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</si>
  <si>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</si>
  <si>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</si>
  <si>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</si>
  <si>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</si>
  <si>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</si>
  <si>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</si>
  <si>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</si>
  <si>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</si>
  <si>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</si>
  <si>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</si>
  <si>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</si>
  <si>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</si>
  <si>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</si>
  <si>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</si>
  <si>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</si>
  <si>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</si>
  <si>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</si>
  <si>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</si>
  <si>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</si>
  <si>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</si>
  <si>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</si>
  <si>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</si>
  <si>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</si>
  <si>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</si>
  <si>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</si>
  <si>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</si>
  <si>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</si>
  <si>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</si>
  <si>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</si>
  <si>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</si>
  <si>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</si>
  <si>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</si>
  <si>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</si>
  <si>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</si>
  <si>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</si>
  <si>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</si>
  <si>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</si>
  <si>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</si>
  <si>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</si>
  <si>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</si>
  <si>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</si>
  <si>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</si>
  <si>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</si>
  <si>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</si>
  <si>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</si>
  <si>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</si>
  <si>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</si>
  <si>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</si>
  <si>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</si>
  <si>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</si>
  <si>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</si>
  <si>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</si>
  <si>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</si>
  <si>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</si>
  <si>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</si>
  <si>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</si>
  <si>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</si>
  <si>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</si>
  <si>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</si>
  <si>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</si>
  <si>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</si>
  <si>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</si>
  <si>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</si>
  <si>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</si>
  <si>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</si>
  <si>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</si>
  <si>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</si>
  <si>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</si>
  <si>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</si>
  <si>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</si>
  <si>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</si>
  <si>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</si>
  <si>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</si>
  <si>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</si>
  <si>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</si>
  <si>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</si>
  <si>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</si>
  <si>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</si>
  <si>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</si>
  <si>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</si>
  <si>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</si>
  <si>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</si>
  <si>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</si>
  <si>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</si>
  <si>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</si>
  <si>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</si>
  <si>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</si>
  <si>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</si>
  <si>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</si>
  <si>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</si>
  <si>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</si>
  <si>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</si>
  <si>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</si>
  <si>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</si>
  <si>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</si>
  <si>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</si>
  <si>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</si>
  <si>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</si>
  <si>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</si>
  <si>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</si>
  <si>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</si>
  <si>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</si>
  <si>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</si>
  <si>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</si>
  <si>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</si>
  <si>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</si>
  <si>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</si>
  <si>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</si>
  <si>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</si>
  <si>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</si>
  <si>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</si>
  <si>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</si>
  <si>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</si>
  <si>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</si>
  <si>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</si>
  <si>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</si>
  <si>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</si>
  <si>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</si>
  <si>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</si>
  <si>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</si>
  <si>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</si>
  <si>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</si>
  <si>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</si>
  <si>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</si>
  <si>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</si>
  <si>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</si>
  <si>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</si>
  <si>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</si>
  <si>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</si>
  <si>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</si>
  <si>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</si>
  <si>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</si>
  <si>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</si>
  <si>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</si>
  <si>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</si>
  <si>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</si>
  <si>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</si>
  <si>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</si>
  <si>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</si>
  <si>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</si>
  <si>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</si>
  <si>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</si>
  <si>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</si>
  <si>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</si>
  <si>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</si>
  <si>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</si>
  <si>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</si>
  <si>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</si>
  <si>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</si>
  <si>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</si>
  <si>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</si>
  <si>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</si>
  <si>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</si>
  <si>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</si>
  <si>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</si>
  <si>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</si>
  <si>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</si>
  <si>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</si>
  <si>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</si>
  <si>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</si>
  <si>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</si>
  <si>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</si>
  <si>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</si>
  <si>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</si>
  <si>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</si>
  <si>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</si>
  <si>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</si>
  <si>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</si>
  <si>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</si>
  <si>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</si>
  <si>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</si>
  <si>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</si>
  <si>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</si>
  <si>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</si>
  <si>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</si>
  <si>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</si>
  <si>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</si>
  <si>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</si>
  <si>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</si>
  <si>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</si>
  <si>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</si>
  <si>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</si>
  <si>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</si>
  <si>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</si>
  <si>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</si>
  <si>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</si>
  <si>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</si>
  <si>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</si>
  <si>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</si>
  <si>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</si>
  <si>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</si>
  <si>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</si>
  <si>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</si>
  <si>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</si>
  <si>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</si>
  <si>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</si>
  <si>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</si>
  <si>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</si>
  <si>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</si>
  <si>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</si>
  <si>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</si>
  <si>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</si>
  <si>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</si>
  <si>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</si>
  <si>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</si>
  <si>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</si>
  <si>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</si>
  <si>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</si>
  <si>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</si>
  <si>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</si>
  <si>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</si>
  <si>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</si>
  <si>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</si>
  <si>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</si>
  <si>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</si>
  <si>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</si>
  <si>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</si>
  <si>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</si>
  <si>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</si>
  <si>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</si>
  <si>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</si>
  <si>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</si>
  <si>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</si>
  <si>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</si>
  <si>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</si>
  <si>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</si>
  <si>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</si>
  <si>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</si>
  <si>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</si>
  <si>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</si>
  <si>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</si>
  <si>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</si>
  <si>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</si>
  <si>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</si>
  <si>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</si>
  <si>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</si>
  <si>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</si>
  <si>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</si>
  <si>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</si>
  <si>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</si>
  <si>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</si>
  <si>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</si>
  <si>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</si>
  <si>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</si>
  <si>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</si>
  <si>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</si>
  <si>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</si>
  <si>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</si>
  <si>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</si>
  <si>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</si>
  <si>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</si>
  <si>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</si>
  <si>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</si>
  <si>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</si>
  <si>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</si>
  <si>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</si>
  <si>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</si>
  <si>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</si>
  <si>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</si>
  <si>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</si>
  <si>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</si>
  <si>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</si>
  <si>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</si>
  <si>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</si>
  <si>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</si>
  <si>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</si>
  <si>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</si>
  <si>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</si>
  <si>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</si>
  <si>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</si>
  <si>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</si>
  <si>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</si>
  <si>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</si>
  <si>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</si>
  <si>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</si>
  <si>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</si>
  <si>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</si>
  <si>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</si>
  <si>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</si>
  <si>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</si>
  <si>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</si>
  <si>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</si>
  <si>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</si>
  <si>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</si>
  <si>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</si>
  <si>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</si>
  <si>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</si>
  <si>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</si>
  <si>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</si>
  <si>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</si>
  <si>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</si>
  <si>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</si>
  <si>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</si>
  <si>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</si>
  <si>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</si>
  <si>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</si>
  <si>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</si>
  <si>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</si>
  <si>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</si>
  <si>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</si>
  <si>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</si>
  <si>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</si>
  <si>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</si>
  <si>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</si>
  <si>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</si>
  <si>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</si>
  <si>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</si>
  <si>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</si>
  <si>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</si>
  <si>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</si>
  <si>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</si>
  <si>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</si>
  <si>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</si>
  <si>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</si>
  <si>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</si>
  <si>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</si>
  <si>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</si>
  <si>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</si>
  <si>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</si>
  <si>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</si>
  <si>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</si>
  <si>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</si>
  <si>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</si>
  <si>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</si>
  <si>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</si>
  <si>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</si>
  <si>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</si>
  <si>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</si>
  <si>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</si>
  <si>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</si>
  <si>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</si>
  <si>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</si>
  <si>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</si>
  <si>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</si>
  <si>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</si>
  <si>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</si>
  <si>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</si>
  <si>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</si>
  <si>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</si>
  <si>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</si>
  <si>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</si>
  <si>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</si>
  <si>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</si>
  <si>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</si>
  <si>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</si>
  <si>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</si>
  <si>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</si>
  <si>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</si>
  <si>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</si>
  <si>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</si>
  <si>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</si>
  <si>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</si>
  <si>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</si>
  <si>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</si>
  <si>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</si>
  <si>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</si>
  <si>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</si>
  <si>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</si>
  <si>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</si>
  <si>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</si>
  <si>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</si>
  <si>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</si>
  <si>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</si>
  <si>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</si>
  <si>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</si>
  <si>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</si>
  <si>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</si>
  <si>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</si>
  <si>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</si>
  <si>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</si>
  <si>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</si>
  <si>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</si>
  <si>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</si>
  <si>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</si>
  <si>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</si>
  <si>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</si>
  <si>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</si>
  <si>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</si>
  <si>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</si>
  <si>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</si>
  <si>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</si>
  <si>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</si>
  <si>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</si>
  <si>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</si>
  <si>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</si>
  <si>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</si>
  <si>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</si>
  <si>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</si>
  <si>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</si>
  <si>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</si>
  <si>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</si>
  <si>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</si>
  <si>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</si>
  <si>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</si>
  <si>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</si>
  <si>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</si>
  <si>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</si>
  <si>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</si>
  <si>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</si>
  <si>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</si>
  <si>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</si>
  <si>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</si>
  <si>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</si>
  <si>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</si>
  <si>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</si>
  <si>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</si>
  <si>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</si>
  <si>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</si>
  <si>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</si>
  <si>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</si>
  <si>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</si>
  <si>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</si>
  <si>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</si>
  <si>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</si>
  <si>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</si>
  <si>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</si>
  <si>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</si>
  <si>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</si>
  <si>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</si>
  <si>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</si>
  <si>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</si>
  <si>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</si>
  <si>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</si>
  <si>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</si>
  <si>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</si>
  <si>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</si>
  <si>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</si>
  <si>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</si>
  <si>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</si>
  <si>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</si>
  <si>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</si>
  <si>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</si>
  <si>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</si>
  <si>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</si>
  <si>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</si>
  <si>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</si>
  <si>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</si>
  <si>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</si>
  <si>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</si>
  <si>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</si>
  <si>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</si>
  <si>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</si>
  <si>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</si>
  <si>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</si>
  <si>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</si>
  <si>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</si>
  <si>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</si>
  <si>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</si>
  <si>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</si>
  <si>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</si>
  <si>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</si>
  <si>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</si>
  <si>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</si>
  <si>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</si>
  <si>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</si>
  <si>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</si>
  <si>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</si>
  <si>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</si>
  <si>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</si>
  <si>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</si>
  <si>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</si>
  <si>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</si>
  <si>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</si>
  <si>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</si>
  <si>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</si>
  <si>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</si>
  <si>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</si>
  <si>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</si>
  <si>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</si>
  <si>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</si>
  <si>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</si>
  <si>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</si>
  <si>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</si>
  <si>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</si>
  <si>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</si>
  <si>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</si>
  <si>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</si>
  <si>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</si>
  <si>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</si>
  <si>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</si>
  <si>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</si>
  <si>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</si>
  <si>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</si>
  <si>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</si>
  <si>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</si>
  <si>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</si>
  <si>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</si>
  <si>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</si>
  <si>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</si>
  <si>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</si>
  <si>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</si>
  <si>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</si>
  <si>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</si>
  <si>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</si>
  <si>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</si>
  <si>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</si>
  <si>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</si>
  <si>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</si>
  <si>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</si>
  <si>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</si>
  <si>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</si>
  <si>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</si>
  <si>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</si>
  <si>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</si>
  <si>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</si>
  <si>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</si>
  <si>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</si>
  <si>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</si>
  <si>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</si>
  <si>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</si>
  <si>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</si>
  <si>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</si>
  <si>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</si>
  <si>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</si>
  <si>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</si>
  <si>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</si>
  <si>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</si>
  <si>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</si>
  <si>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</si>
  <si>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</si>
  <si>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</si>
  <si>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</si>
  <si>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</si>
  <si>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</si>
  <si>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</si>
  <si>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</si>
  <si>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</si>
  <si>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</si>
  <si>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</si>
  <si>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</si>
  <si>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</si>
  <si>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</si>
  <si>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</si>
  <si>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</si>
  <si>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</si>
  <si>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</si>
  <si>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</si>
  <si>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</si>
  <si>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</si>
  <si>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</si>
  <si>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</si>
  <si>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</si>
  <si>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</si>
  <si>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</si>
  <si>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</si>
  <si>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</si>
  <si>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</si>
  <si>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</si>
  <si>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</si>
  <si>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</si>
  <si>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</si>
  <si>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</si>
  <si>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</si>
  <si>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</si>
  <si>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</si>
  <si>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</si>
  <si>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</si>
  <si>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</si>
  <si>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</si>
  <si>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</si>
  <si>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</si>
  <si>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</si>
  <si>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</si>
  <si>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</si>
  <si>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</si>
  <si>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</si>
  <si>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</si>
  <si>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</si>
  <si>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</si>
  <si>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</si>
  <si>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</si>
  <si>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</si>
  <si>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</si>
  <si>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</si>
  <si>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</si>
  <si>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</si>
  <si>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</si>
  <si>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</si>
  <si>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</si>
  <si>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</si>
  <si>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</si>
  <si>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</si>
  <si>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</si>
  <si>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</si>
  <si>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</si>
  <si>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</si>
  <si>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</si>
  <si>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</si>
  <si>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</si>
  <si>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</si>
  <si>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</si>
  <si>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</si>
  <si>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</si>
  <si>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</si>
  <si>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</si>
  <si>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</si>
  <si>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</si>
  <si>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</si>
  <si>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</si>
  <si>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</si>
  <si>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</si>
  <si>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</si>
  <si>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</si>
  <si>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</si>
  <si>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</si>
  <si>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</si>
  <si>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</si>
  <si>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</si>
  <si>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</si>
  <si>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</si>
  <si>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</si>
  <si>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</si>
  <si>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</si>
  <si>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</si>
  <si>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</si>
  <si>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</si>
  <si>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</si>
  <si>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</si>
  <si>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</si>
  <si>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</si>
  <si>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</si>
  <si>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</si>
  <si>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</si>
  <si>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</si>
  <si>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</si>
  <si>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</si>
  <si>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</si>
  <si>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</si>
  <si>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</si>
  <si>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</si>
  <si>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</si>
  <si>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</si>
  <si>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</si>
  <si>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</si>
  <si>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</si>
  <si>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</si>
  <si>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</si>
  <si>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</si>
  <si>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</si>
  <si>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</si>
  <si>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</si>
  <si>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</si>
  <si>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</si>
  <si>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</si>
  <si>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</si>
  <si>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</si>
  <si>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</si>
  <si>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</si>
  <si>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</si>
  <si>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</si>
  <si>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</si>
  <si>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</si>
  <si>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</si>
  <si>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</si>
  <si>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</si>
  <si>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</si>
  <si>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</si>
  <si>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</si>
  <si>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</si>
  <si>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</si>
  <si>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</si>
  <si>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</si>
  <si>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</si>
  <si>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</si>
  <si>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</si>
  <si>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</si>
  <si>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</si>
  <si>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</si>
  <si>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</si>
  <si>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</si>
  <si>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</si>
  <si>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</si>
  <si>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</si>
  <si>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</si>
  <si>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</si>
  <si>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</si>
  <si>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</si>
  <si>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</si>
  <si>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</si>
  <si>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</si>
  <si>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</si>
  <si>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</si>
  <si>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</si>
  <si>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</si>
  <si>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</si>
  <si>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</si>
  <si>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</si>
  <si>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</si>
  <si>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</si>
  <si>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</si>
  <si>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</si>
  <si>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</si>
  <si>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</si>
  <si>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</si>
  <si>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</si>
  <si>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</si>
  <si>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</si>
  <si>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</si>
  <si>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</si>
  <si>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</si>
  <si>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</si>
  <si>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</si>
  <si>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</si>
  <si>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</si>
  <si>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</si>
  <si>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</si>
  <si>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</si>
  <si>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</si>
  <si>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</si>
  <si>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</si>
  <si>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</si>
  <si>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</si>
  <si>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</si>
  <si>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</si>
  <si>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</si>
  <si>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</si>
  <si>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</si>
  <si>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</si>
  <si>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</si>
  <si>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</si>
  <si>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</si>
  <si>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</si>
  <si>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</si>
  <si>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</si>
  <si>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</si>
  <si>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</si>
  <si>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</si>
  <si>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</si>
  <si>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</si>
  <si>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</si>
  <si>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</si>
  <si>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</si>
  <si>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</si>
  <si>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</si>
  <si>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</si>
  <si>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</si>
  <si>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</si>
  <si>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</si>
  <si>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</si>
  <si>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</si>
  <si>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</si>
  <si>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</si>
  <si>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</si>
  <si>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</si>
  <si>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</si>
  <si>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</si>
  <si>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</si>
  <si>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</si>
  <si>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</si>
  <si>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</si>
  <si>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</si>
  <si>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</si>
  <si>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</si>
  <si>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</si>
  <si>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</si>
  <si>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</si>
  <si>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</si>
  <si>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</si>
  <si>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</si>
  <si>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</si>
  <si>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</si>
  <si>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</si>
  <si>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</si>
  <si>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</si>
  <si>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</si>
  <si>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</si>
  <si>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</si>
  <si>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</si>
  <si>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</si>
  <si>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</si>
  <si>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</si>
  <si>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</si>
  <si>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</si>
  <si>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</si>
  <si>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</si>
  <si>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</si>
  <si>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</si>
  <si>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</si>
  <si>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</si>
  <si>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</si>
  <si>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</si>
  <si>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</si>
  <si>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</si>
  <si>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</si>
  <si>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</si>
  <si>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</si>
  <si>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</si>
  <si>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</si>
  <si>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</si>
  <si>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</si>
  <si>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</si>
  <si>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</si>
  <si>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</si>
  <si>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</si>
  <si>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</si>
  <si>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</si>
  <si>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</si>
  <si>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</si>
  <si>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</si>
  <si>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</si>
  <si>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</si>
  <si>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</si>
  <si>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</si>
  <si>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</si>
  <si>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</si>
  <si>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</si>
  <si>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</si>
  <si>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</si>
  <si>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</si>
  <si>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</si>
  <si>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</si>
  <si>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</si>
  <si>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</si>
  <si>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</si>
  <si>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</si>
  <si>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</si>
  <si>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</si>
  <si>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</si>
  <si>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</si>
  <si>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</si>
  <si>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</si>
  <si>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</si>
  <si>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</si>
  <si>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</si>
  <si>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</si>
  <si>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</si>
  <si>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</si>
  <si>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</si>
  <si>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</si>
  <si>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</si>
  <si>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</si>
  <si>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</si>
  <si>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</si>
  <si>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</si>
  <si>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</si>
  <si>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</si>
  <si>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</si>
  <si>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</si>
  <si>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</si>
  <si>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</si>
  <si>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</si>
  <si>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</si>
  <si>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</si>
  <si>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</si>
  <si>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</si>
  <si>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</si>
  <si>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</si>
  <si>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</si>
  <si>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</si>
  <si>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</si>
  <si>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</si>
  <si>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</si>
  <si>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</si>
  <si>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</si>
  <si>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</si>
  <si>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</si>
  <si>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</si>
  <si>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</si>
  <si>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</si>
  <si>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</si>
  <si>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</si>
  <si>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</si>
  <si>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</si>
  <si>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</si>
  <si>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</si>
  <si>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</si>
  <si>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</si>
  <si>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</si>
  <si>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</si>
  <si>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</si>
  <si>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</si>
  <si>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</si>
  <si>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</si>
  <si>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</si>
  <si>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</si>
  <si>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</si>
  <si>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</si>
  <si>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</si>
  <si>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</si>
  <si>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</si>
  <si>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</si>
  <si>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</si>
  <si>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</si>
  <si>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</si>
  <si>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</si>
  <si>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</si>
  <si>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</si>
  <si>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</si>
  <si>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</si>
  <si>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</si>
  <si>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</si>
  <si>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</si>
  <si>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</si>
  <si>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</si>
  <si>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</si>
  <si>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</si>
  <si>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</si>
  <si>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</si>
  <si>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</si>
  <si>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</si>
  <si>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</si>
  <si>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</si>
  <si>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</si>
  <si>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</si>
  <si>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</si>
  <si>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</si>
  <si>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</si>
  <si>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</si>
  <si>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</si>
  <si>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</si>
  <si>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</si>
  <si>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</si>
  <si>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</si>
  <si>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</si>
  <si>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</si>
  <si>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</si>
  <si>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</si>
  <si>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</si>
  <si>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</si>
  <si>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</si>
  <si>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</si>
  <si>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</si>
  <si>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</si>
  <si>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</si>
  <si>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</si>
  <si>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</si>
  <si>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</si>
  <si>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</si>
  <si>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</si>
  <si>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</si>
  <si>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</si>
  <si>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</si>
  <si>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</si>
  <si>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</si>
  <si>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</si>
  <si>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</si>
  <si>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</si>
  <si>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</si>
  <si>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</si>
  <si>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</si>
  <si>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</si>
  <si>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</si>
  <si>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</si>
  <si>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</si>
  <si>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</si>
  <si>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</si>
  <si>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</si>
  <si>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</si>
  <si>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</si>
  <si>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</si>
  <si>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</si>
  <si>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</si>
  <si>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</si>
  <si>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</si>
  <si>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</si>
  <si>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</si>
  <si>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</si>
  <si>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</si>
  <si>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</si>
  <si>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</si>
  <si>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</si>
  <si>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</si>
  <si>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</si>
  <si>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</si>
  <si>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</si>
  <si>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</si>
  <si>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</si>
  <si>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</si>
  <si>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</si>
  <si>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</si>
  <si>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</si>
  <si>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</si>
  <si>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</si>
  <si>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</si>
  <si>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</si>
  <si>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</si>
  <si>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</si>
  <si>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</si>
  <si>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</si>
  <si>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</si>
  <si>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</si>
  <si>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</si>
  <si>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</si>
  <si>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</si>
  <si>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</si>
  <si>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</si>
  <si>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</si>
  <si>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</si>
  <si>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</si>
  <si>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</si>
  <si>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</si>
  <si>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</si>
  <si>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</si>
  <si>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</si>
  <si>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</si>
  <si>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</si>
  <si>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</si>
  <si>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</si>
  <si>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</si>
  <si>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</si>
  <si>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</si>
  <si>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</si>
  <si>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</si>
  <si>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</si>
  <si>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</si>
  <si>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</si>
  <si>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</si>
  <si>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</si>
  <si>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</si>
  <si>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</si>
  <si>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</si>
  <si>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</si>
  <si>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</si>
  <si>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</si>
  <si>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</si>
  <si>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</si>
  <si>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</si>
  <si>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</si>
  <si>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</si>
  <si>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</si>
  <si>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</si>
  <si>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</si>
  <si>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</si>
  <si>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</si>
  <si>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</si>
  <si>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</si>
  <si>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</si>
  <si>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</si>
  <si>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</si>
  <si>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</si>
  <si>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</si>
  <si>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</si>
  <si>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</si>
  <si>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</si>
  <si>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</si>
  <si>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</si>
  <si>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</si>
  <si>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</si>
  <si>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</si>
  <si>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</si>
  <si>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</si>
  <si>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</si>
  <si>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</si>
  <si>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</si>
  <si>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</si>
  <si>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</si>
  <si>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</si>
  <si>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</si>
  <si>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</si>
  <si>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</si>
  <si>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</si>
  <si>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</si>
  <si>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</si>
  <si>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</si>
  <si>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</si>
  <si>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</si>
  <si>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</si>
  <si>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</si>
  <si>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</si>
  <si>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</si>
  <si>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</si>
  <si>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</si>
  <si>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</si>
  <si>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</si>
  <si>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</si>
  <si>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</si>
  <si>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</si>
  <si>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</si>
  <si>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</si>
  <si>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</si>
  <si>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</si>
  <si>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</si>
  <si>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</si>
  <si>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</si>
  <si>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</si>
  <si>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</si>
  <si>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</si>
  <si>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</si>
  <si>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</si>
  <si>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</si>
  <si>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</si>
  <si>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</si>
  <si>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</si>
  <si>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</si>
  <si>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</si>
  <si>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</si>
  <si>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</si>
  <si>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</si>
  <si>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</si>
  <si>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</si>
  <si>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</si>
  <si>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</si>
  <si>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</si>
  <si>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</si>
  <si>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</si>
  <si>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</si>
  <si>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</si>
  <si>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</si>
  <si>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</si>
  <si>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</si>
  <si>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</si>
  <si>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</si>
  <si>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</si>
  <si>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</si>
  <si>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</si>
  <si>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</si>
  <si>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</si>
  <si>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</si>
  <si>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</si>
  <si>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</si>
  <si>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</si>
  <si>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</si>
  <si>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</si>
  <si>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</si>
  <si>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</si>
  <si>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</si>
  <si>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</si>
  <si>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</si>
  <si>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</si>
  <si>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</si>
  <si>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</si>
  <si>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</si>
  <si>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</si>
  <si>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</si>
  <si>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</si>
  <si>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</si>
  <si>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</si>
  <si>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</si>
  <si>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</si>
  <si>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</si>
  <si>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</si>
  <si>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</si>
  <si>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</si>
  <si>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</si>
  <si>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</si>
  <si>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</si>
  <si>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</si>
  <si>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</si>
  <si>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</si>
  <si>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</si>
  <si>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</si>
  <si>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</si>
  <si>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</si>
  <si>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</si>
  <si>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</si>
  <si>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</si>
  <si>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</si>
  <si>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</si>
  <si>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</si>
  <si>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</si>
  <si>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</si>
  <si>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</si>
  <si>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</si>
  <si>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</si>
  <si>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</si>
  <si>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</si>
  <si>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</si>
  <si>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</si>
  <si>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</si>
  <si>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</si>
  <si>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</si>
  <si>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</si>
  <si>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</si>
  <si>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</si>
  <si>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</si>
  <si>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</si>
  <si>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</si>
  <si>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</si>
  <si>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</si>
  <si>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</si>
  <si>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</si>
  <si>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</si>
  <si>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</si>
  <si>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</si>
  <si>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</si>
  <si>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</si>
  <si>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</si>
  <si>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</si>
  <si>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</si>
  <si>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</si>
  <si>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</si>
  <si>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</si>
  <si>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</si>
  <si>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</si>
  <si>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</si>
  <si>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</si>
  <si>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</si>
  <si>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</si>
  <si>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</si>
  <si>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</si>
  <si>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</si>
  <si>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</si>
  <si>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</si>
  <si>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</si>
  <si>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</si>
  <si>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</si>
  <si>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</si>
  <si>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</si>
  <si>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</si>
  <si>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</si>
  <si>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</si>
  <si>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</si>
  <si>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</si>
  <si>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</si>
  <si>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</si>
  <si>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</si>
  <si>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</si>
  <si>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</si>
  <si>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</si>
  <si>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</si>
  <si>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</si>
  <si>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</si>
  <si>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</si>
  <si>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</si>
  <si>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</si>
  <si>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</si>
  <si>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</si>
  <si>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</si>
  <si>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</si>
  <si>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</si>
  <si>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</si>
  <si>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</si>
  <si>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</si>
  <si>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</si>
  <si>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</si>
  <si>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</si>
  <si>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</si>
  <si>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</si>
  <si>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</si>
  <si>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</si>
  <si>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</si>
  <si>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</si>
  <si>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</si>
  <si>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</si>
  <si>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</si>
  <si>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</si>
  <si>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</si>
  <si>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</si>
  <si>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</si>
  <si>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</si>
  <si>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</si>
  <si>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</si>
  <si>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</si>
  <si>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</si>
  <si>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</si>
  <si>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</si>
  <si>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</si>
  <si>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</si>
  <si>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</si>
  <si>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</si>
  <si>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</si>
  <si>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</si>
  <si>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</si>
  <si>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</si>
  <si>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</si>
  <si>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</si>
  <si>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</si>
  <si>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</si>
  <si>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</si>
  <si>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</si>
  <si>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</si>
  <si>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</si>
  <si>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</si>
  <si>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</si>
  <si>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</si>
  <si>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</si>
  <si>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</si>
  <si>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</si>
  <si>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</si>
  <si>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</si>
  <si>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</si>
  <si>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</si>
  <si>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</si>
  <si>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</si>
  <si>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</si>
  <si>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</si>
  <si>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</si>
  <si>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</si>
  <si>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</si>
  <si>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</si>
  <si>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</si>
  <si>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</si>
  <si>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</si>
  <si>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</si>
  <si>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</si>
  <si>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</si>
  <si>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</si>
  <si>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</si>
  <si>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</si>
  <si>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</si>
  <si>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</si>
  <si>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</si>
  <si>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</si>
  <si>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</si>
  <si>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</si>
  <si>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</si>
  <si>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</si>
  <si>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</si>
  <si>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</si>
  <si>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</si>
  <si>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</si>
  <si>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</si>
  <si>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</si>
  <si>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</si>
  <si>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</si>
  <si>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</si>
  <si>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</si>
  <si>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</si>
  <si>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</si>
  <si>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</si>
  <si>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</si>
  <si>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</si>
  <si>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</si>
  <si>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</si>
  <si>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</si>
  <si>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</si>
  <si>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</si>
  <si>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</si>
  <si>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</si>
  <si>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</si>
  <si>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</si>
  <si>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</si>
  <si>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</si>
  <si>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</si>
  <si>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</si>
  <si>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</si>
  <si>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</si>
  <si>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</si>
  <si>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</si>
  <si>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</si>
  <si>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</si>
  <si>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</si>
  <si>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</si>
  <si>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</si>
  <si>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</si>
  <si>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</si>
  <si>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</si>
  <si>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</si>
  <si>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</si>
  <si>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</si>
  <si>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</si>
  <si>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</si>
  <si>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</si>
  <si>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</si>
  <si>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</si>
  <si>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</si>
  <si>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</si>
  <si>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</si>
  <si>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</si>
  <si>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</si>
  <si>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</si>
  <si>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</si>
  <si>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</si>
  <si>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</si>
  <si>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</si>
  <si>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</si>
  <si>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</si>
  <si>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</si>
  <si>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</si>
  <si>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</si>
  <si>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</si>
  <si>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</si>
  <si>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</si>
  <si>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</si>
  <si>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</si>
  <si>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</si>
  <si>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</si>
  <si>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</si>
  <si>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</si>
  <si>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</si>
  <si>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</si>
  <si>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</si>
  <si>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</si>
  <si>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</si>
  <si>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</si>
  <si>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</si>
  <si>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</si>
  <si>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</si>
  <si>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</si>
  <si>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</si>
  <si>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</si>
  <si>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</si>
  <si>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</si>
  <si>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</si>
  <si>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</si>
  <si>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</si>
  <si>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</si>
  <si>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</si>
  <si>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</si>
  <si>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</si>
  <si>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</si>
  <si>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</si>
  <si>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</si>
  <si>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</si>
  <si>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</si>
  <si>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</si>
  <si>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</si>
  <si>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</si>
  <si>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</si>
  <si>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</si>
  <si>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</si>
  <si>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</si>
  <si>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</si>
  <si>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</si>
  <si>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</si>
  <si>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</si>
  <si>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</si>
  <si>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</si>
  <si>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</si>
  <si>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</si>
  <si>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</si>
  <si>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</si>
  <si>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</si>
  <si>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</si>
  <si>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</si>
  <si>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</si>
  <si>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</si>
  <si>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</si>
  <si>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</si>
  <si>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</si>
  <si>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</si>
  <si>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</si>
  <si>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</si>
  <si>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</si>
  <si>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</si>
  <si>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</si>
  <si>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</si>
  <si>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</si>
  <si>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</si>
  <si>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</si>
  <si>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</si>
  <si>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</si>
  <si>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</si>
  <si>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</si>
  <si>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</si>
  <si>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</si>
  <si>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</si>
  <si>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</si>
  <si>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</si>
  <si>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</si>
  <si>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</si>
  <si>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</si>
  <si>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</si>
  <si>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</si>
  <si>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</si>
  <si>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</si>
  <si>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</si>
  <si>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</si>
  <si>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</si>
  <si>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</si>
  <si>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</si>
  <si>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</si>
  <si>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</si>
  <si>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</si>
  <si>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</si>
  <si>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</si>
  <si>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</si>
  <si>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</si>
  <si>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</si>
  <si>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</si>
  <si>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</si>
  <si>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</si>
  <si>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</si>
  <si>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</si>
  <si>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</si>
  <si>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</si>
  <si>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</si>
  <si>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</si>
  <si>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</si>
  <si>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</si>
  <si>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</si>
  <si>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</si>
  <si>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</si>
  <si>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</si>
  <si>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</si>
  <si>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</si>
  <si>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</si>
  <si>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</si>
  <si>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</si>
  <si>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</si>
  <si>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</si>
  <si>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</si>
  <si>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</si>
  <si>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</si>
  <si>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</si>
  <si>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</si>
  <si>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</si>
  <si>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</si>
  <si>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</si>
  <si>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</si>
  <si>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</si>
  <si>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</si>
  <si>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</si>
  <si>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</si>
  <si>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</si>
  <si>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</si>
  <si>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</si>
  <si>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</si>
  <si>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</si>
  <si>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</si>
  <si>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</si>
  <si>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</si>
  <si>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</si>
  <si>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</si>
  <si>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</si>
  <si>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</si>
  <si>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</si>
  <si>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</si>
  <si>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</si>
  <si>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</si>
  <si>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</si>
  <si>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</si>
  <si>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</si>
  <si>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</si>
  <si>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</si>
  <si>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</si>
  <si>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</si>
  <si>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</si>
  <si>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</si>
  <si>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</si>
  <si>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</si>
  <si>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</si>
  <si>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</si>
  <si>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</si>
  <si>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</si>
  <si>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</si>
  <si>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</si>
  <si>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</si>
  <si>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</si>
  <si>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</si>
  <si>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</si>
  <si>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</si>
  <si>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</si>
  <si>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</si>
  <si>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</si>
  <si>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</si>
  <si>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</si>
  <si>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</si>
  <si>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</si>
  <si>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</si>
  <si>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</si>
  <si>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</si>
  <si>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</si>
  <si>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</si>
  <si>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</si>
  <si>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</si>
  <si>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</si>
  <si>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</si>
  <si>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</si>
  <si>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</si>
  <si>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</si>
  <si>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</si>
  <si>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</si>
  <si>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</si>
  <si>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</si>
  <si>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</si>
  <si>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</si>
  <si>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</si>
  <si>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</si>
  <si>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</si>
  <si>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</si>
  <si>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</si>
  <si>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</si>
  <si>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</si>
  <si>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</si>
  <si>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</si>
  <si>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</si>
  <si>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</si>
  <si>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</si>
  <si>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</si>
  <si>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</si>
  <si>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</si>
  <si>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</si>
  <si>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</si>
  <si>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</si>
  <si>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</si>
  <si>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</si>
  <si>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</si>
  <si>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</si>
  <si>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</si>
  <si>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</si>
  <si>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</si>
  <si>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</si>
  <si>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</si>
  <si>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</si>
  <si>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</si>
  <si>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</si>
  <si>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</si>
  <si>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</si>
  <si>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</si>
  <si>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</si>
  <si>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</si>
  <si>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</si>
  <si>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</si>
  <si>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</si>
  <si>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</si>
  <si>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</si>
  <si>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</si>
  <si>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</si>
  <si>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</si>
  <si>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</si>
  <si>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</si>
  <si>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</si>
  <si>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</si>
  <si>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</si>
  <si>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</si>
  <si>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</si>
  <si>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</si>
  <si>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</si>
  <si>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</si>
  <si>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</si>
  <si>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</si>
  <si>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</si>
  <si>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</si>
  <si>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</si>
  <si>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</si>
  <si>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</si>
  <si>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</si>
  <si>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</si>
  <si>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</si>
  <si>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</si>
  <si>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</si>
  <si>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</si>
  <si>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</si>
  <si>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</si>
  <si>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</si>
  <si>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</si>
  <si>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</si>
  <si>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</si>
  <si>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</si>
  <si>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</si>
  <si>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</si>
  <si>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</si>
  <si>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</si>
  <si>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</si>
  <si>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</si>
  <si>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</si>
  <si>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</si>
  <si>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</si>
  <si>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</si>
  <si>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</si>
  <si>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</si>
  <si>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</si>
  <si>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</si>
  <si>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</si>
  <si>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</si>
  <si>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</si>
  <si>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</si>
  <si>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</si>
  <si>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</si>
  <si>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</si>
  <si>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</si>
  <si>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</si>
  <si>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</si>
  <si>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</si>
  <si>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</si>
  <si>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</si>
  <si>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</si>
  <si>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</si>
  <si>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</si>
  <si>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</si>
  <si>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</si>
  <si>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</si>
  <si>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</si>
  <si>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</si>
  <si>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</si>
  <si>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</si>
  <si>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</si>
  <si>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</si>
  <si>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</si>
  <si>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</si>
  <si>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</si>
  <si>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</si>
  <si>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</si>
  <si>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</si>
  <si>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</si>
  <si>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</si>
  <si>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</si>
  <si>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</si>
  <si>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</si>
  <si>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</si>
  <si>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</si>
  <si>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</si>
  <si>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</si>
  <si>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</si>
  <si>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</si>
  <si>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</si>
  <si>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</si>
  <si>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</si>
  <si>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</si>
  <si>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</si>
  <si>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</si>
  <si>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</si>
  <si>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</si>
  <si>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</si>
  <si>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</si>
  <si>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</si>
  <si>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</si>
  <si>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</si>
  <si>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</si>
  <si>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</si>
  <si>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</si>
  <si>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</si>
  <si>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</si>
  <si>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</si>
  <si>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</si>
  <si>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</si>
  <si>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</si>
  <si>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</si>
  <si>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</si>
  <si>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</si>
  <si>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</si>
  <si>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</si>
  <si>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</si>
  <si>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</si>
  <si>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</si>
  <si>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</si>
  <si>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</si>
  <si>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</si>
  <si>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</si>
  <si>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</si>
  <si>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</si>
  <si>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</si>
  <si>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</si>
  <si>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</si>
  <si>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</si>
  <si>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</si>
  <si>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</si>
  <si>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</si>
  <si>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</si>
  <si>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</si>
  <si>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</si>
  <si>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</si>
  <si>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</si>
  <si>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</si>
  <si>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</si>
  <si>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</si>
  <si>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</si>
  <si>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</si>
  <si>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</si>
  <si>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</si>
  <si>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</si>
  <si>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</si>
  <si>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</si>
  <si>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</si>
  <si>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</si>
  <si>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</si>
  <si>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</si>
  <si>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</si>
  <si>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</si>
  <si>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</si>
  <si>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</si>
  <si>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</si>
  <si>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</si>
  <si>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</si>
  <si>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</si>
  <si>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</si>
  <si>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</si>
  <si>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</si>
  <si>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</si>
  <si>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</si>
  <si>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</si>
  <si>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</si>
  <si>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</si>
  <si>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</si>
  <si>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</si>
  <si>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</si>
  <si>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</si>
  <si>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</si>
  <si>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</si>
  <si>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</si>
  <si>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</si>
  <si>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</si>
  <si>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</si>
  <si>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</si>
  <si>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</si>
  <si>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</si>
  <si>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</si>
  <si>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</si>
  <si>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</si>
  <si>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</si>
  <si>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</si>
  <si>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</si>
  <si>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</si>
  <si>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</si>
  <si>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</si>
  <si>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</si>
  <si>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</si>
  <si>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</si>
  <si>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</si>
  <si>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</si>
  <si>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</si>
  <si>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</si>
  <si>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</si>
  <si>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</si>
  <si>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</si>
  <si>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</si>
  <si>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</si>
  <si>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</si>
  <si>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</si>
  <si>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</si>
  <si>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</si>
  <si>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</si>
  <si>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</si>
  <si>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</si>
  <si>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</si>
  <si>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</si>
  <si>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</si>
  <si>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</si>
  <si>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</si>
  <si>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</si>
  <si>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</si>
  <si>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</si>
  <si>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</si>
  <si>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</si>
  <si>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</si>
  <si>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</si>
  <si>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</si>
  <si>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</si>
  <si>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</si>
  <si>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</si>
  <si>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</si>
  <si>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</si>
  <si>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</si>
  <si>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</si>
  <si>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</si>
  <si>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</si>
  <si>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</si>
  <si>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</si>
  <si>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</si>
  <si>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</si>
  <si>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</si>
  <si>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</si>
  <si>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</si>
  <si>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</si>
  <si>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</si>
  <si>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</si>
  <si>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</si>
  <si>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</si>
  <si>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</si>
  <si>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</si>
  <si>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</si>
  <si>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</si>
  <si>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</si>
  <si>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</si>
  <si>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</si>
  <si>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</si>
  <si>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</si>
  <si>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</si>
  <si>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</si>
  <si>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</si>
  <si>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</si>
  <si>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</si>
  <si>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</si>
  <si>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</si>
  <si>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</si>
  <si>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</si>
  <si>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</si>
  <si>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</si>
  <si>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</si>
  <si>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</si>
  <si>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</si>
  <si>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</si>
  <si>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</si>
  <si>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</si>
  <si>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</si>
  <si>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</si>
  <si>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</si>
  <si>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</si>
  <si>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</si>
  <si>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</si>
  <si>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</si>
  <si>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</si>
  <si>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</si>
  <si>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</si>
  <si>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</si>
  <si>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</si>
  <si>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</si>
  <si>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</si>
  <si>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</si>
  <si>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</si>
  <si>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</si>
  <si>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</si>
  <si>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</si>
  <si>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</si>
  <si>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</si>
  <si>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</si>
  <si>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</si>
  <si>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</si>
  <si>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</si>
  <si>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</si>
  <si>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</si>
  <si>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</si>
  <si>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</si>
  <si>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</si>
  <si>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</si>
  <si>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</si>
  <si>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</si>
  <si>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</si>
  <si>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</si>
  <si>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</si>
  <si>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</si>
  <si>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</si>
  <si>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</si>
  <si>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</si>
  <si>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</si>
  <si>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</si>
  <si>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</si>
  <si>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</si>
  <si>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</si>
  <si>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</si>
  <si>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</si>
  <si>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</si>
  <si>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</si>
  <si>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</si>
  <si>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</si>
  <si>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</si>
  <si>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</si>
  <si>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</si>
  <si>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</si>
  <si>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</si>
  <si>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</si>
  <si>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</si>
  <si>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</si>
  <si>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</si>
  <si>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</si>
  <si>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</si>
  <si>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</si>
  <si>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</si>
  <si>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</si>
  <si>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</si>
  <si>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</si>
  <si>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</si>
  <si>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</si>
  <si>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</si>
  <si>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</si>
  <si>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</si>
  <si>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</si>
  <si>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</si>
  <si>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</si>
  <si>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</si>
  <si>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</si>
  <si>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</si>
  <si>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</si>
  <si>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</si>
  <si>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</si>
  <si>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</si>
  <si>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</si>
  <si>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</si>
  <si>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</si>
  <si>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</si>
  <si>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</si>
  <si>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</si>
  <si>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</si>
  <si>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</si>
  <si>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</si>
  <si>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</si>
  <si>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</si>
  <si>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</si>
  <si>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</si>
  <si>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</si>
  <si>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</si>
  <si>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</si>
  <si>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</si>
  <si>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</si>
  <si>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</si>
  <si>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</si>
  <si>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</si>
  <si>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</si>
  <si>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</si>
  <si>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</si>
  <si>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</si>
  <si>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</si>
  <si>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</si>
  <si>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</si>
  <si>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</si>
  <si>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</si>
  <si>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</si>
  <si>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</si>
  <si>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</si>
  <si>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</si>
  <si>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</si>
  <si>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</si>
  <si>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</si>
  <si>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</si>
  <si>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</si>
  <si>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</si>
  <si>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</si>
  <si>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</si>
  <si>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</si>
  <si>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</si>
  <si>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</si>
  <si>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</si>
  <si>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</si>
  <si>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</si>
  <si>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</si>
  <si>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</si>
  <si>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</si>
  <si>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</si>
  <si>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</si>
  <si>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</si>
  <si>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</si>
  <si>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</si>
  <si>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</si>
  <si>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</si>
  <si>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</si>
  <si>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</si>
  <si>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</si>
  <si>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</si>
  <si>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</si>
  <si>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</si>
  <si>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</si>
  <si>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</si>
  <si>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</si>
  <si>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</si>
  <si>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</si>
  <si>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</si>
  <si>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</si>
  <si>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</si>
  <si>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</si>
  <si>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</si>
  <si>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</si>
  <si>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</si>
  <si>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</si>
  <si>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</si>
  <si>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</si>
  <si>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</si>
  <si>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</si>
  <si>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</si>
  <si>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</si>
  <si>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</si>
  <si>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</si>
  <si>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</si>
  <si>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</si>
  <si>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</si>
  <si>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</si>
  <si>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</si>
  <si>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</si>
  <si>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</si>
  <si>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</si>
  <si>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</si>
  <si>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</si>
  <si>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</si>
  <si>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</si>
  <si>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</si>
  <si>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</si>
  <si>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</si>
  <si>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</si>
  <si>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</si>
  <si>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</si>
  <si>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</si>
  <si>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</si>
  <si>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</si>
  <si>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</si>
  <si>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</si>
  <si>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</si>
  <si>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</si>
  <si>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</si>
  <si>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</si>
  <si>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</si>
  <si>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</si>
  <si>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</si>
  <si>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</si>
  <si>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</si>
  <si>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</si>
  <si>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</si>
  <si>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</si>
  <si>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</si>
  <si>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</si>
  <si>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</si>
  <si>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</si>
  <si>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</si>
  <si>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</si>
  <si>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</si>
  <si>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</si>
  <si>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</si>
  <si>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</si>
  <si>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</si>
  <si>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</si>
  <si>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</si>
  <si>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</si>
  <si>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</si>
  <si>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</si>
  <si>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</si>
  <si>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</si>
  <si>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</si>
  <si>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</si>
  <si>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</si>
  <si>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</si>
  <si>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</si>
  <si>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</si>
  <si>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</si>
  <si>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</si>
  <si>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</si>
  <si>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</si>
  <si>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</si>
  <si>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</si>
  <si>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</si>
  <si>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</si>
  <si>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</si>
  <si>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</si>
  <si>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</si>
  <si>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</si>
  <si>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</si>
  <si>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</si>
  <si>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</si>
  <si>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</si>
  <si>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</si>
  <si>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</si>
  <si>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</si>
  <si>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</si>
  <si>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</si>
  <si>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</si>
  <si>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</si>
  <si>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</si>
  <si>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</si>
  <si>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</si>
  <si>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</si>
  <si>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</si>
  <si>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</si>
  <si>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</si>
  <si>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</si>
  <si>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</si>
  <si>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</si>
  <si>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</si>
  <si>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</si>
  <si>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</si>
  <si>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</si>
  <si>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</si>
  <si>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</si>
  <si>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</si>
  <si>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</si>
  <si>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</si>
  <si>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</si>
  <si>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</si>
  <si>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</si>
  <si>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</si>
  <si>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</si>
  <si>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</si>
  <si>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</si>
  <si>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</si>
  <si>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</si>
  <si>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</si>
  <si>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</si>
  <si>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</si>
  <si>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</si>
  <si>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</si>
  <si>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</si>
  <si>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</si>
  <si>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</si>
  <si>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</si>
  <si>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</si>
  <si>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</si>
  <si>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</si>
  <si>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</si>
  <si>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</si>
  <si>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</si>
  <si>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</si>
  <si>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</si>
  <si>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</si>
  <si>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</si>
  <si>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</si>
  <si>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</si>
  <si>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</si>
  <si>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</si>
  <si>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</si>
  <si>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</si>
  <si>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</si>
  <si>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</si>
  <si>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</si>
  <si>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</si>
  <si>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</si>
  <si>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</si>
  <si>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</si>
  <si>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</si>
  <si>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</si>
  <si>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</si>
  <si>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</si>
  <si>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</si>
  <si>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</si>
  <si>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</si>
  <si>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</si>
  <si>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</si>
  <si>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</si>
  <si>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</si>
  <si>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</si>
  <si>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</si>
  <si>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</si>
  <si>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</si>
  <si>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</si>
  <si>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</si>
  <si>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</si>
  <si>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</si>
  <si>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</si>
  <si>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</si>
  <si>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</si>
  <si>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</si>
  <si>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</si>
  <si>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</si>
  <si>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</si>
  <si>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</si>
  <si>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</si>
  <si>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</si>
  <si>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</si>
  <si>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</si>
  <si>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</si>
  <si>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</si>
  <si>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</si>
  <si>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</si>
  <si>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</si>
  <si>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</si>
  <si>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</si>
  <si>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</si>
  <si>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</si>
  <si>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</si>
  <si>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</si>
  <si>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</si>
  <si>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</si>
  <si>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</si>
  <si>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</si>
  <si>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</si>
  <si>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</si>
  <si>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</si>
  <si>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</si>
  <si>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</si>
  <si>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</si>
  <si>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</si>
  <si>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</si>
  <si>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</si>
  <si>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</si>
  <si>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</si>
  <si>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</si>
  <si>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</si>
  <si>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</si>
  <si>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</si>
  <si>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</si>
  <si>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</si>
  <si>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</si>
  <si>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</si>
  <si>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</si>
  <si>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</si>
  <si>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</si>
  <si>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</si>
  <si>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</si>
  <si>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</si>
  <si>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</si>
  <si>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</si>
  <si>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</si>
  <si>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</si>
  <si>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</si>
  <si>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</si>
  <si>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</si>
  <si>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</si>
  <si>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</si>
  <si>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</si>
  <si>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</si>
  <si>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</si>
  <si>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</si>
  <si>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</si>
  <si>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</si>
  <si>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</si>
  <si>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</si>
  <si>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</si>
  <si>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</si>
  <si>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</si>
  <si>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</si>
  <si>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</si>
  <si>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</si>
  <si>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</si>
  <si>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</si>
  <si>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</si>
  <si>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</si>
  <si>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</si>
  <si>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</si>
  <si>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</si>
  <si>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</si>
  <si>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</si>
  <si>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</si>
  <si>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</si>
  <si>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</si>
  <si>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</si>
  <si>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</si>
  <si>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</si>
  <si>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</si>
  <si>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</si>
  <si>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</si>
  <si>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</si>
  <si>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</si>
  <si>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</si>
  <si>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</si>
  <si>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</si>
  <si>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</si>
  <si>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</si>
  <si>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</si>
  <si>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</si>
  <si>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</si>
  <si>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</si>
  <si>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</si>
  <si>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</si>
  <si>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</si>
  <si>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</si>
  <si>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</si>
  <si>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</si>
  <si>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</si>
  <si>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</si>
  <si>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</si>
  <si>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</si>
  <si>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</si>
  <si>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</si>
  <si>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</si>
  <si>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</si>
  <si>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</si>
  <si>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</si>
  <si>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</si>
  <si>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</si>
  <si>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</si>
  <si>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</si>
  <si>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</si>
  <si>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</si>
  <si>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</si>
  <si>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</si>
  <si>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</si>
  <si>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</si>
  <si>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</si>
  <si>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</si>
  <si>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</si>
  <si>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</si>
  <si>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</si>
  <si>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</si>
  <si>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</si>
  <si>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</si>
  <si>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</si>
  <si>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</si>
  <si>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</si>
  <si>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</si>
  <si>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</si>
  <si>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</si>
  <si>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</si>
  <si>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</si>
  <si>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</si>
  <si>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</si>
  <si>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</si>
  <si>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</si>
  <si>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</si>
  <si>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</si>
  <si>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</si>
  <si>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</si>
  <si>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</si>
  <si>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</si>
  <si>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</si>
  <si>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</si>
  <si>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</si>
  <si>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</si>
  <si>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</si>
  <si>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</si>
  <si>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</si>
  <si>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</si>
  <si>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</si>
  <si>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</si>
  <si>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</si>
  <si>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</si>
  <si>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</si>
  <si>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</si>
  <si>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</si>
  <si>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</si>
  <si>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</si>
  <si>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</si>
  <si>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</si>
  <si>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</si>
  <si>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</si>
  <si>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</si>
  <si>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</si>
  <si>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</si>
  <si>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</si>
  <si>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</si>
  <si>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</si>
  <si>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</si>
  <si>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</si>
  <si>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</si>
  <si>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</si>
  <si>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</si>
  <si>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</si>
  <si>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</si>
  <si>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</si>
  <si>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</si>
  <si>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</si>
  <si>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</si>
  <si>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</si>
  <si>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</si>
  <si>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</si>
  <si>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</si>
  <si>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</si>
  <si>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</si>
  <si>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</si>
  <si>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</si>
  <si>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</si>
  <si>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</si>
  <si>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</si>
  <si>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</si>
  <si>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</si>
  <si>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</si>
  <si>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</si>
  <si>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</si>
  <si>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</si>
  <si>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</si>
  <si>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</si>
  <si>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</si>
  <si>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</si>
  <si>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</si>
  <si>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</si>
  <si>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</si>
  <si>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</si>
  <si>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</si>
  <si>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</si>
  <si>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</si>
  <si>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</si>
  <si>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</si>
  <si>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</si>
  <si>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</si>
  <si>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</si>
  <si>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</si>
  <si>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</si>
  <si>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</si>
  <si>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</si>
  <si>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</si>
  <si>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</si>
  <si>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</si>
  <si>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</si>
  <si>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</si>
  <si>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</si>
  <si>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</si>
  <si>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</si>
  <si>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</si>
  <si>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</si>
  <si>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</si>
  <si>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</si>
  <si>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</si>
  <si>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</si>
  <si>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</si>
  <si>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</si>
  <si>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</si>
  <si>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</si>
  <si>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</si>
  <si>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</si>
  <si>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</si>
  <si>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</si>
  <si>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</si>
  <si>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</si>
  <si>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</si>
  <si>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</si>
  <si>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</si>
  <si>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</si>
  <si>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</si>
  <si>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</si>
  <si>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</si>
  <si>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</si>
  <si>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</si>
  <si>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</si>
  <si>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</si>
  <si>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</si>
  <si>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</si>
  <si>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</si>
  <si>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</si>
  <si>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</si>
  <si>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</si>
  <si>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</si>
  <si>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</si>
  <si>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</si>
  <si>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</si>
  <si>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</si>
  <si>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</si>
  <si>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</si>
  <si>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</si>
  <si>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</si>
  <si>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</si>
  <si>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</si>
  <si>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</si>
  <si>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</si>
  <si>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</si>
  <si>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</si>
  <si>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</si>
  <si>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</si>
  <si>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</si>
  <si>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</si>
  <si>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</si>
  <si>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</si>
  <si>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</si>
  <si>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</si>
  <si>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</si>
  <si>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</si>
  <si>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</si>
  <si>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</si>
  <si>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</si>
  <si>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</si>
  <si>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</si>
  <si>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</si>
  <si>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</si>
  <si>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</si>
  <si>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</si>
  <si>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</si>
  <si>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</si>
  <si>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</si>
  <si>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</si>
  <si>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</si>
  <si>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</si>
  <si>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</si>
  <si>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</si>
  <si>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</si>
  <si>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</si>
  <si>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</si>
  <si>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</si>
  <si>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</si>
  <si>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</si>
  <si>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</si>
  <si>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</si>
  <si>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</si>
  <si>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</si>
  <si>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</si>
  <si>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</si>
  <si>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</si>
  <si>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</si>
  <si>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</si>
  <si>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</si>
  <si>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</si>
  <si>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</si>
  <si>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</si>
  <si>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</si>
  <si>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</si>
  <si>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</si>
  <si>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</si>
  <si>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</si>
  <si>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</si>
  <si>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</si>
  <si>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</si>
  <si>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</si>
  <si>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</si>
  <si>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</si>
  <si>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</si>
  <si>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</si>
  <si>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</si>
  <si>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</si>
  <si>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</si>
  <si>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</si>
  <si>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</si>
  <si>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</si>
  <si>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</si>
  <si>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</si>
  <si>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</si>
  <si>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</si>
  <si>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</si>
  <si>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</si>
  <si>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</si>
  <si>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</si>
  <si>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</si>
  <si>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</si>
  <si>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</si>
  <si>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</si>
  <si>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</si>
  <si>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</si>
  <si>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</si>
  <si>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</si>
  <si>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</si>
  <si>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</si>
  <si>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</si>
  <si>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</si>
  <si>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</si>
  <si>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</si>
  <si>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</si>
  <si>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</si>
  <si>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</si>
  <si>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</si>
  <si>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</si>
  <si>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</si>
  <si>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</si>
  <si>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</si>
  <si>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</si>
  <si>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</si>
  <si>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</si>
  <si>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</si>
  <si>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</si>
  <si>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</si>
  <si>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</si>
  <si>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</si>
  <si>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</si>
  <si>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</si>
  <si>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</si>
  <si>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</si>
  <si>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</si>
  <si>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</si>
  <si>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</si>
  <si>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</si>
  <si>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</si>
  <si>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</si>
  <si>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</si>
  <si>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</si>
  <si>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</si>
  <si>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</si>
  <si>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</si>
  <si>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</si>
  <si>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</si>
  <si>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</si>
  <si>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</si>
  <si>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</si>
  <si>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</si>
  <si>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</si>
  <si>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</si>
  <si>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</si>
  <si>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</si>
  <si>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</si>
  <si>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</si>
  <si>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</si>
  <si>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</si>
  <si>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</si>
  <si>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</si>
  <si>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</si>
  <si>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</si>
  <si>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</si>
  <si>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</si>
  <si>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</si>
  <si>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</si>
  <si>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</si>
  <si>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</si>
  <si>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</si>
  <si>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</si>
  <si>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</si>
  <si>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</si>
  <si>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</si>
  <si>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</si>
  <si>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</si>
  <si>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</si>
  <si>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</si>
  <si>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</si>
  <si>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</si>
  <si>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</si>
  <si>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</si>
  <si>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</si>
  <si>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</si>
  <si>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</si>
  <si>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</si>
  <si>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</si>
  <si>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</si>
  <si>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</si>
  <si>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</si>
  <si>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</si>
  <si>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</si>
  <si>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</si>
  <si>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</si>
  <si>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</si>
  <si>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</si>
  <si>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</si>
  <si>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</si>
  <si>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</si>
  <si>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</si>
  <si>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</si>
  <si>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</si>
  <si>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</si>
  <si>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</si>
  <si>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</si>
  <si>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</si>
  <si>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</si>
  <si>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</si>
  <si>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</si>
  <si>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</si>
  <si>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</si>
  <si>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</si>
  <si>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</si>
  <si>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</si>
  <si>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</si>
  <si>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</si>
  <si>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</si>
  <si>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</si>
  <si>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</si>
  <si>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</si>
  <si>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</si>
  <si>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</si>
  <si>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</si>
  <si>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</si>
  <si>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</si>
  <si>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</si>
  <si>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</si>
  <si>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</si>
  <si>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</si>
  <si>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</si>
  <si>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</si>
  <si>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</si>
  <si>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</si>
  <si>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</si>
  <si>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</si>
  <si>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</si>
  <si>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</si>
  <si>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</si>
  <si>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</si>
  <si>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</si>
  <si>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</si>
  <si>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</si>
  <si>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</si>
  <si>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</si>
  <si>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</si>
  <si>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</si>
  <si>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</si>
  <si>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</si>
  <si>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</si>
  <si>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</si>
  <si>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</si>
  <si>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</si>
  <si>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</si>
  <si>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</si>
  <si>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</si>
  <si>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</si>
  <si>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</si>
  <si>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</si>
  <si>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</si>
  <si>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</si>
  <si>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</si>
  <si>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</si>
  <si>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</si>
  <si>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</si>
  <si>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</si>
  <si>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</si>
  <si>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</si>
  <si>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</si>
  <si>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</si>
  <si>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</si>
  <si>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</si>
  <si>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</si>
  <si>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</si>
  <si>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</si>
  <si>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</si>
  <si>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</si>
  <si>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</si>
  <si>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</si>
  <si>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</si>
  <si>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</si>
  <si>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</si>
  <si>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</si>
  <si>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</si>
  <si>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</si>
  <si>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</si>
  <si>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</si>
  <si>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</si>
  <si>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</si>
  <si>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</si>
  <si>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</si>
  <si>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</si>
  <si>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</si>
  <si>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</si>
  <si>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</si>
  <si>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</si>
  <si>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</si>
  <si>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</si>
  <si>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</si>
  <si>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</si>
  <si>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</si>
  <si>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</si>
  <si>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</si>
  <si>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</si>
  <si>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</si>
  <si>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</si>
  <si>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</si>
  <si>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</si>
  <si>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</si>
  <si>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</si>
  <si>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</si>
  <si>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</si>
  <si>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</si>
  <si>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</si>
  <si>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</si>
  <si>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</si>
  <si>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</si>
  <si>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</si>
  <si>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</si>
  <si>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</si>
  <si>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</si>
  <si>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</si>
  <si>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</si>
  <si>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</si>
  <si>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</si>
  <si>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</si>
  <si>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</si>
  <si>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</si>
  <si>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</si>
  <si>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</si>
  <si>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</si>
  <si>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</si>
  <si>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</si>
  <si>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</si>
  <si>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</si>
  <si>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</si>
  <si>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</si>
  <si>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</si>
  <si>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</si>
  <si>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</si>
  <si>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</si>
  <si>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</si>
  <si>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</si>
  <si>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</si>
  <si>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</si>
  <si>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</si>
  <si>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</si>
  <si>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</si>
  <si>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</si>
  <si>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</si>
  <si>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</si>
  <si>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</si>
  <si>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</si>
  <si>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</si>
  <si>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</si>
  <si>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</si>
  <si>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</si>
  <si>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</si>
  <si>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</si>
  <si>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</si>
  <si>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</si>
  <si>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</si>
  <si>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</si>
  <si>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</si>
  <si>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</si>
  <si>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</si>
  <si>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</si>
  <si>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</si>
  <si>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</si>
  <si>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</si>
  <si>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</si>
  <si>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</si>
  <si>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</si>
  <si>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</si>
  <si>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</si>
  <si>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</si>
  <si>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</si>
  <si>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</si>
  <si>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</si>
  <si>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</si>
  <si>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</si>
  <si>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</si>
  <si>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</si>
  <si>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</si>
  <si>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</si>
  <si>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</si>
  <si>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</si>
  <si>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</si>
  <si>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</si>
  <si>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</si>
  <si>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</si>
  <si>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</si>
  <si>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</si>
  <si>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</si>
  <si>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</si>
  <si>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</si>
  <si>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</si>
  <si>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</si>
  <si>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</si>
  <si>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</si>
  <si>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</si>
  <si>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</si>
  <si>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</si>
  <si>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</si>
  <si>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</si>
  <si>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</si>
  <si>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</si>
  <si>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</si>
  <si>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</si>
  <si>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</si>
  <si>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</si>
  <si>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</si>
  <si>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</si>
  <si>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</si>
  <si>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</si>
  <si>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</si>
  <si>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</si>
  <si>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</si>
  <si>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</si>
  <si>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</si>
  <si>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</si>
  <si>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</si>
  <si>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</si>
  <si>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</si>
  <si>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</si>
  <si>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</si>
  <si>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</si>
  <si>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</si>
  <si>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</si>
  <si>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</si>
  <si>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</si>
  <si>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</si>
  <si>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</si>
  <si>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</si>
  <si>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</si>
  <si>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</si>
  <si>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</si>
  <si>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</si>
  <si>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</si>
  <si>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</si>
  <si>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</si>
  <si>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</si>
  <si>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</si>
  <si>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</si>
  <si>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</si>
  <si>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</si>
  <si>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</si>
  <si>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</si>
  <si>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</si>
  <si>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</si>
  <si>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</si>
  <si>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</si>
  <si>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</si>
  <si>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</si>
  <si>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</si>
  <si>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</si>
  <si>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</si>
  <si>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</si>
  <si>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</si>
  <si>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</si>
  <si>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</si>
  <si>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</si>
  <si>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</si>
  <si>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</si>
  <si>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</si>
  <si>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</si>
  <si>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</si>
  <si>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</si>
  <si>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</si>
  <si>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</si>
  <si>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</si>
  <si>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</si>
  <si>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</si>
  <si>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</si>
  <si>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</si>
  <si>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</si>
  <si>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</si>
  <si>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</si>
  <si>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</si>
  <si>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</si>
  <si>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</si>
  <si>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</si>
  <si>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</si>
  <si>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</si>
  <si>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</si>
  <si>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</si>
  <si>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</si>
  <si>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</si>
  <si>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</si>
  <si>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</si>
  <si>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</si>
  <si>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</si>
  <si>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</si>
  <si>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</si>
  <si>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</si>
  <si>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</si>
  <si>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</si>
  <si>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</si>
  <si>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</si>
  <si>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</si>
  <si>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</si>
  <si>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</si>
  <si>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</si>
  <si>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</si>
  <si>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</si>
  <si>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</si>
  <si>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</si>
  <si>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</si>
  <si>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</si>
  <si>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</si>
  <si>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</si>
  <si>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</si>
  <si>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</si>
  <si>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</si>
  <si>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</si>
  <si>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</si>
  <si>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</si>
  <si>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</si>
  <si>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</si>
  <si>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</si>
  <si>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</si>
  <si>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</si>
  <si>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</si>
  <si>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</si>
  <si>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</si>
  <si>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</si>
  <si>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</si>
  <si>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</si>
  <si>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</si>
  <si>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</si>
  <si>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</si>
  <si>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</si>
  <si>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</si>
  <si>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</si>
  <si>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</si>
  <si>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</si>
  <si>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</si>
  <si>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</si>
  <si>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</si>
  <si>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</si>
  <si>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</si>
  <si>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</si>
  <si>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</si>
  <si>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</si>
  <si>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</si>
  <si>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</si>
  <si>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</si>
  <si>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</si>
  <si>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</si>
  <si>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</si>
  <si>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</si>
  <si>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</si>
  <si>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</si>
  <si>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</si>
  <si>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</si>
  <si>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</si>
  <si>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</si>
  <si>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</si>
  <si>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</si>
  <si>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</si>
  <si>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</si>
  <si>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</si>
  <si>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</si>
  <si>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</si>
  <si>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</si>
  <si>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</si>
  <si>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</si>
  <si>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</si>
  <si>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</si>
  <si>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</si>
  <si>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</si>
  <si>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</si>
  <si>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</si>
  <si>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</si>
  <si>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</si>
  <si>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</si>
  <si>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</si>
  <si>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</si>
  <si>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</si>
  <si>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</si>
  <si>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</si>
  <si>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</si>
  <si>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</si>
  <si>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</si>
  <si>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</si>
  <si>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</si>
  <si>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</si>
  <si>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</si>
  <si>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</si>
  <si>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</si>
  <si>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</si>
  <si>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</si>
  <si>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</si>
  <si>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</si>
  <si>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</si>
  <si>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</si>
  <si>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</si>
  <si>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</si>
  <si>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</si>
  <si>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</si>
  <si>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</si>
  <si>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</si>
  <si>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</si>
  <si>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</si>
  <si>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</si>
  <si>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</si>
  <si>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</si>
  <si>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</si>
  <si>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</si>
  <si>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</si>
  <si>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</si>
  <si>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</si>
  <si>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</si>
  <si>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</si>
  <si>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</si>
  <si>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</si>
  <si>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</si>
  <si>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</si>
  <si>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</si>
  <si>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</si>
  <si>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</si>
  <si>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</si>
  <si>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</si>
  <si>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</si>
  <si>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</si>
  <si>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</si>
  <si>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</si>
  <si>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</si>
  <si>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</si>
  <si>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</si>
  <si>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</si>
  <si>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</si>
  <si>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</si>
  <si>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</si>
  <si>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</si>
  <si>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</si>
  <si>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</si>
  <si>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</si>
  <si>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</si>
  <si>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</si>
  <si>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</si>
  <si>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</si>
  <si>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</si>
  <si>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</si>
  <si>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</si>
  <si>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</si>
  <si>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</si>
  <si>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</si>
  <si>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</si>
  <si>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</si>
  <si>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</si>
  <si>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</si>
  <si>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</si>
  <si>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</si>
  <si>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</si>
  <si>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</si>
  <si>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</si>
  <si>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</si>
  <si>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</si>
  <si>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</si>
  <si>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</si>
  <si>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</si>
  <si>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</si>
  <si>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</si>
  <si>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</si>
  <si>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</si>
  <si>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</si>
  <si>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</si>
  <si>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</si>
  <si>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</si>
  <si>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</si>
  <si>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</si>
  <si>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</si>
  <si>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</si>
  <si>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</si>
  <si>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</si>
  <si>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</si>
  <si>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</si>
  <si>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</si>
  <si>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</si>
  <si>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</si>
  <si>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</si>
  <si>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</si>
  <si>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</si>
  <si>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</si>
  <si>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</si>
  <si>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</si>
  <si>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</si>
  <si>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</si>
  <si>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</si>
  <si>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</si>
  <si>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</si>
  <si>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</si>
  <si>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</si>
  <si>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</si>
  <si>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</si>
  <si>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</si>
  <si>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</si>
  <si>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</si>
  <si>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</si>
  <si>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</si>
  <si>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</si>
  <si>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</si>
  <si>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</si>
  <si>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</si>
  <si>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</si>
  <si>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</si>
  <si>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</si>
  <si>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</si>
  <si>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</si>
  <si>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</si>
  <si>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</si>
  <si>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</si>
  <si>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</si>
  <si>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</si>
  <si>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</si>
  <si>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</si>
  <si>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</si>
  <si>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</si>
  <si>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</si>
  <si>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</si>
  <si>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</si>
  <si>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</si>
  <si>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</si>
  <si>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</si>
  <si>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</si>
  <si>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</si>
  <si>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</si>
  <si>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</si>
  <si>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</si>
  <si>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</si>
  <si>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</si>
  <si>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</si>
  <si>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</si>
  <si>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</si>
  <si>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</si>
  <si>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</si>
  <si>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</si>
  <si>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</si>
  <si>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</si>
  <si>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</si>
  <si>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</si>
  <si>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</si>
  <si>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</si>
  <si>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</si>
  <si>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</si>
  <si>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</si>
  <si>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</si>
  <si>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</si>
  <si>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</si>
  <si>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</si>
  <si>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</si>
  <si>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</si>
  <si>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</si>
  <si>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</si>
  <si>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</si>
  <si>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</si>
  <si>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</si>
  <si>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</si>
  <si>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</si>
  <si>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</si>
  <si>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</si>
  <si>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</si>
  <si>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</si>
  <si>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</si>
  <si>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</si>
  <si>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</si>
  <si>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</si>
  <si>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</si>
  <si>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</si>
  <si>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</si>
  <si>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</si>
  <si>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</si>
  <si>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</si>
  <si>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</si>
  <si>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</si>
  <si>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</si>
  <si>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</si>
  <si>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</si>
  <si>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</si>
  <si>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</si>
  <si>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</si>
  <si>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</si>
  <si>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</si>
  <si>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</si>
  <si>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</si>
  <si>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</si>
  <si>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</si>
  <si>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</si>
  <si>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</si>
  <si>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</si>
  <si>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</si>
  <si>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</si>
  <si>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</si>
  <si>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</si>
  <si>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</si>
  <si>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</si>
  <si>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</si>
  <si>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</si>
  <si>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</si>
  <si>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</si>
  <si>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</si>
  <si>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</si>
  <si>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</si>
  <si>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</si>
  <si>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</si>
  <si>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</si>
  <si>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</si>
  <si>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</si>
  <si>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</si>
  <si>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</si>
  <si>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</si>
  <si>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</si>
  <si>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</si>
  <si>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</si>
  <si>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</si>
  <si>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</si>
  <si>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</si>
  <si>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</si>
  <si>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</si>
  <si>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</si>
  <si>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</si>
  <si>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</si>
  <si>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</si>
  <si>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</si>
  <si>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</si>
  <si>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</si>
  <si>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</si>
  <si>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</si>
  <si>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</si>
  <si>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</si>
  <si>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</si>
  <si>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</si>
  <si>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</si>
  <si>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</si>
  <si>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</si>
  <si>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</si>
  <si>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</si>
  <si>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</si>
  <si>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</si>
  <si>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</si>
  <si>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</si>
  <si>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</si>
  <si>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</si>
  <si>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</si>
  <si>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</si>
  <si>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</si>
  <si>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</si>
  <si>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</si>
  <si>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</si>
  <si>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</si>
  <si>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</si>
  <si>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</si>
  <si>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</si>
  <si>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</si>
  <si>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</si>
  <si>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</si>
  <si>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</si>
  <si>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</si>
  <si>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</si>
  <si>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</si>
  <si>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</si>
  <si>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</si>
  <si>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</si>
  <si>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</si>
  <si>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</si>
  <si>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</si>
  <si>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</si>
  <si>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</si>
  <si>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</si>
  <si>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</si>
  <si>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</si>
  <si>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</si>
  <si>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</si>
  <si>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</si>
  <si>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</si>
  <si>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</si>
  <si>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</si>
  <si>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</si>
  <si>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</si>
  <si>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</si>
  <si>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</si>
  <si>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</si>
  <si>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</si>
  <si>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</si>
  <si>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</si>
  <si>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</si>
  <si>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</si>
  <si>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</si>
  <si>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</si>
  <si>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</si>
  <si>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</si>
  <si>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</si>
  <si>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</si>
  <si>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</si>
  <si>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</si>
  <si>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</si>
  <si>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</si>
  <si>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</si>
  <si>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</si>
  <si>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</si>
  <si>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</si>
  <si>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</si>
  <si>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</si>
  <si>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</si>
  <si>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</si>
  <si>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</si>
  <si>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</si>
  <si>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</si>
  <si>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</si>
  <si>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</si>
  <si>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</si>
  <si>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</si>
  <si>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</si>
  <si>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</si>
  <si>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</si>
  <si>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</si>
  <si>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</si>
  <si>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</si>
  <si>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</si>
  <si>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</si>
  <si>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</si>
  <si>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</si>
  <si>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</si>
  <si>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</si>
  <si>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</si>
  <si>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</si>
  <si>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</si>
  <si>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</si>
  <si>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</si>
  <si>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</si>
  <si>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</si>
  <si>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</si>
  <si>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</si>
  <si>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</si>
  <si>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</si>
  <si>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</si>
  <si>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</si>
  <si>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</si>
  <si>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</si>
  <si>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</si>
  <si>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</si>
  <si>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</si>
  <si>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</si>
  <si>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</si>
  <si>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</si>
  <si>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</si>
  <si>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</si>
  <si>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</si>
  <si>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</si>
  <si>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</si>
  <si>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</si>
  <si>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</si>
  <si>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</si>
  <si>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</si>
  <si>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</si>
  <si>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</si>
  <si>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</si>
  <si>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</si>
  <si>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</si>
  <si>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</si>
  <si>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</si>
  <si>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</si>
  <si>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</si>
  <si>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</si>
  <si>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</si>
  <si>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</si>
  <si>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</si>
  <si>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</si>
  <si>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</si>
  <si>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</si>
  <si>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</si>
  <si>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</si>
  <si>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</si>
  <si>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</si>
  <si>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</si>
  <si>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</si>
  <si>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</si>
  <si>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</si>
  <si>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</si>
  <si>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</si>
  <si>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</si>
  <si>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</si>
  <si>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</si>
  <si>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</si>
  <si>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</si>
  <si>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</si>
  <si>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</si>
  <si>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</si>
  <si>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</si>
  <si>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</si>
  <si>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</si>
  <si>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</si>
  <si>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</si>
  <si>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</si>
  <si>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</si>
  <si>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</si>
  <si>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</si>
  <si>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</si>
  <si>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</si>
  <si>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</si>
  <si>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</si>
  <si>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</si>
  <si>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</si>
  <si>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</si>
  <si>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</si>
  <si>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</si>
  <si>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</si>
  <si>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</si>
  <si>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</si>
  <si>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</si>
  <si>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</si>
  <si>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</si>
  <si>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</si>
  <si>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</si>
  <si>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</si>
  <si>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</si>
  <si>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</si>
  <si>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</si>
  <si>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</si>
  <si>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</si>
  <si>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</si>
  <si>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</si>
  <si>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</si>
  <si>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</si>
  <si>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</si>
  <si>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</si>
  <si>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</si>
  <si>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</si>
  <si>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</si>
  <si>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</si>
  <si>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</si>
  <si>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</si>
  <si>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</si>
  <si>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</si>
  <si>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</si>
  <si>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</si>
  <si>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</si>
  <si>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</si>
  <si>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</si>
  <si>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</si>
  <si>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</si>
  <si>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</si>
  <si>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</si>
  <si>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</si>
  <si>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</si>
  <si>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</si>
  <si>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</si>
  <si>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</si>
  <si>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</si>
  <si>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</si>
  <si>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</si>
  <si>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</si>
  <si>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</si>
  <si>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</si>
  <si>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</si>
  <si>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</si>
  <si>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</si>
  <si>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</si>
  <si>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</si>
  <si>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</si>
  <si>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</si>
  <si>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</si>
  <si>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</si>
  <si>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</si>
  <si>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</si>
  <si>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</si>
  <si>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</si>
  <si>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</si>
  <si>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</si>
  <si>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</si>
  <si>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</si>
  <si>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</si>
  <si>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</si>
  <si>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</si>
  <si>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</si>
  <si>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</si>
  <si>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</si>
  <si>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</si>
  <si>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</si>
  <si>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</si>
  <si>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</si>
  <si>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</si>
  <si>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</si>
  <si>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</si>
  <si>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</si>
  <si>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</si>
  <si>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</si>
  <si>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</si>
  <si>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</si>
  <si>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</si>
  <si>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</si>
  <si>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</si>
  <si>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</si>
  <si>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</si>
  <si>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</si>
  <si>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</si>
  <si>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</si>
  <si>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</si>
  <si>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</si>
  <si>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</si>
  <si>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</si>
  <si>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</si>
  <si>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</si>
  <si>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</si>
  <si>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</si>
  <si>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</si>
  <si>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</si>
  <si>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</si>
  <si>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</si>
  <si>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</si>
  <si>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</si>
  <si>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</si>
  <si>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</si>
  <si>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</si>
  <si>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</si>
  <si>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</si>
  <si>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</si>
  <si>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</si>
  <si>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</si>
  <si>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</si>
  <si>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</si>
  <si>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</si>
  <si>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</si>
  <si>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</si>
  <si>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</si>
  <si>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</si>
  <si>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</si>
  <si>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</si>
  <si>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</si>
  <si>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</si>
  <si>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</si>
  <si>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</si>
  <si>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</si>
  <si>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</si>
  <si>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</si>
  <si>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</si>
  <si>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</si>
  <si>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</si>
  <si>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</si>
  <si>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</si>
  <si>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</si>
  <si>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</si>
  <si>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</si>
  <si>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</si>
  <si>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</si>
  <si>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</si>
  <si>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</si>
  <si>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</si>
  <si>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</si>
  <si>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</si>
  <si>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</si>
  <si>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</si>
  <si>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</si>
  <si>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</si>
  <si>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</si>
  <si>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</si>
  <si>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</si>
  <si>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</si>
  <si>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</si>
  <si>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</si>
  <si>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</si>
  <si>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</si>
  <si>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</si>
  <si>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</si>
  <si>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</si>
  <si>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</si>
  <si>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</si>
  <si>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</si>
  <si>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</si>
  <si>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</si>
  <si>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</si>
  <si>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</si>
  <si>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</si>
  <si>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</si>
  <si>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</si>
  <si>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</si>
  <si>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</si>
  <si>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</si>
  <si>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</si>
  <si>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</si>
  <si>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</si>
  <si>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</si>
  <si>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</si>
  <si>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</si>
  <si>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</si>
  <si>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</si>
  <si>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</si>
  <si>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</si>
  <si>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</si>
  <si>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</si>
  <si>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</si>
  <si>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</si>
  <si>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</si>
  <si>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</si>
  <si>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</si>
  <si>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</si>
  <si>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</si>
  <si>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</si>
  <si>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</si>
  <si>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</si>
  <si>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</si>
  <si>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</si>
  <si>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</si>
  <si>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</si>
  <si>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</si>
  <si>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</si>
  <si>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</si>
  <si>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</si>
  <si>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</si>
  <si>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</si>
  <si>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</si>
  <si>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</si>
  <si>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</si>
  <si>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</si>
  <si>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</si>
  <si>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</si>
  <si>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</si>
  <si>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</si>
  <si>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</si>
  <si>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</si>
  <si>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</si>
  <si>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</si>
  <si>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</si>
  <si>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</si>
  <si>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</si>
  <si>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</si>
  <si>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</si>
  <si>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</si>
  <si>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</si>
  <si>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</si>
  <si>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</si>
  <si>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</si>
  <si>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</si>
  <si>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</si>
  <si>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</si>
  <si>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</si>
  <si>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</si>
  <si>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</si>
  <si>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</si>
  <si>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</si>
  <si>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</si>
  <si>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</si>
  <si>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</si>
  <si>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</si>
  <si>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</si>
  <si>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</si>
  <si>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</si>
  <si>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</si>
  <si>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</si>
  <si>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</si>
  <si>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</si>
  <si>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</si>
  <si>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</si>
  <si>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</si>
  <si>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</si>
  <si>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</si>
  <si>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</si>
  <si>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</si>
  <si>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</si>
  <si>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</si>
  <si>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</si>
  <si>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</si>
  <si>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</si>
  <si>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</si>
  <si>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</si>
  <si>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</si>
  <si>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</si>
  <si>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</si>
  <si>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</si>
  <si>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</si>
  <si>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</si>
  <si>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</si>
  <si>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</si>
  <si>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</si>
  <si>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</si>
  <si>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</si>
  <si>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</si>
  <si>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</si>
  <si>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</si>
  <si>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</si>
  <si>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</si>
  <si>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</si>
  <si>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</si>
  <si>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</si>
  <si>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</si>
  <si>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</si>
  <si>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</si>
  <si>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</si>
  <si>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</si>
  <si>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</si>
  <si>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</si>
  <si>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</si>
  <si>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</si>
  <si>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</si>
  <si>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</si>
  <si>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</si>
  <si>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</si>
  <si>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</si>
  <si>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</si>
  <si>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</si>
  <si>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</si>
  <si>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</si>
  <si>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</si>
  <si>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</si>
  <si>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</si>
  <si>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</si>
  <si>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</si>
  <si>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</si>
  <si>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</si>
  <si>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</si>
  <si>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</si>
  <si>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</si>
  <si>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</si>
  <si>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</si>
  <si>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</si>
  <si>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</si>
  <si>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</si>
  <si>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</si>
  <si>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</si>
  <si>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</si>
  <si>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</si>
  <si>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</si>
  <si>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</si>
  <si>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</si>
  <si>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</si>
  <si>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</si>
  <si>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</si>
  <si>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</si>
  <si>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</si>
  <si>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</si>
  <si>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</si>
  <si>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</si>
  <si>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</si>
  <si>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</si>
  <si>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</si>
  <si>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</si>
  <si>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</si>
  <si>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</si>
  <si>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</si>
  <si>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</si>
  <si>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</si>
  <si>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</si>
  <si>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</si>
  <si>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</si>
  <si>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</si>
  <si>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</si>
  <si>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</si>
  <si>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</si>
  <si>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</si>
  <si>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</si>
  <si>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</si>
  <si>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</si>
  <si>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</si>
  <si>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</si>
  <si>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</si>
  <si>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</si>
  <si>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</si>
  <si>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</si>
  <si>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</si>
  <si>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</si>
  <si>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</si>
  <si>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</si>
  <si>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</si>
  <si>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</si>
  <si>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</si>
  <si>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</si>
  <si>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</si>
  <si>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</si>
  <si>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</si>
  <si>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</si>
  <si>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</si>
  <si>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</si>
  <si>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</si>
  <si>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</si>
  <si>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</si>
  <si>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</si>
  <si>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</si>
  <si>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</si>
  <si>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</si>
  <si>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</si>
  <si>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</si>
  <si>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</si>
  <si>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</si>
  <si>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</si>
  <si>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</si>
  <si>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</si>
  <si>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</si>
  <si>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</si>
  <si>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</si>
  <si>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</si>
  <si>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</si>
  <si>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</si>
  <si>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</si>
  <si>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</si>
  <si>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</si>
  <si>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</si>
  <si>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</si>
  <si>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</si>
  <si>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</si>
  <si>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</si>
  <si>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</si>
  <si>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</si>
  <si>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</si>
  <si>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</si>
  <si>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</si>
  <si>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</si>
  <si>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</si>
  <si>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</si>
  <si>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</si>
  <si>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</si>
  <si>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</si>
  <si>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</si>
  <si>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</si>
  <si>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</si>
  <si>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</si>
  <si>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</si>
  <si>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</si>
  <si>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</si>
  <si>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</si>
  <si>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</si>
  <si>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</si>
  <si>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</si>
  <si>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</si>
  <si>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</si>
  <si>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</si>
  <si>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</si>
  <si>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</si>
  <si>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</si>
  <si>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</si>
  <si>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</si>
  <si>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</si>
  <si>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</si>
  <si>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</si>
  <si>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</si>
  <si>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</si>
  <si>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</si>
  <si>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</si>
  <si>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</si>
  <si>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</si>
  <si>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</si>
  <si>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</si>
  <si>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</si>
  <si>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</si>
  <si>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</si>
  <si>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</si>
  <si>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</si>
  <si>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</si>
  <si>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</si>
  <si>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</si>
  <si>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</si>
  <si>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</si>
  <si>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</si>
  <si>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</si>
  <si>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</si>
  <si>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</si>
  <si>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</si>
  <si>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</si>
  <si>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</si>
  <si>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</si>
  <si>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</si>
  <si>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</si>
  <si>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</si>
  <si>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</si>
  <si>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</si>
  <si>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</si>
  <si>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</si>
  <si>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</si>
  <si>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</si>
  <si>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</si>
  <si>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</si>
  <si>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</si>
  <si>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</si>
  <si>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</si>
  <si>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</si>
  <si>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</si>
  <si>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</si>
  <si>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</si>
  <si>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</si>
  <si>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</si>
  <si>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</si>
  <si>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</si>
  <si>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</si>
  <si>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</si>
  <si>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</si>
  <si>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</si>
  <si>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</si>
  <si>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</si>
  <si>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</si>
  <si>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</si>
  <si>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</si>
  <si>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</si>
  <si>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</si>
  <si>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</si>
  <si>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</si>
  <si>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</si>
  <si>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</si>
  <si>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</si>
  <si>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</si>
  <si>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</si>
  <si>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</si>
  <si>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</si>
  <si>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</si>
  <si>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</si>
  <si>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</si>
  <si>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</si>
  <si>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</si>
  <si>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</si>
  <si>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</si>
  <si>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</si>
  <si>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</si>
  <si>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</si>
  <si>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</si>
  <si>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</si>
  <si>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</si>
  <si>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</si>
  <si>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</si>
  <si>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</si>
  <si>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</si>
  <si>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</si>
  <si>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</si>
  <si>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</si>
  <si>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</si>
  <si>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</si>
  <si>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</si>
  <si>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</si>
  <si>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</si>
  <si>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</si>
  <si>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</si>
  <si>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</si>
  <si>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</si>
  <si>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</si>
  <si>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</si>
  <si>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</si>
  <si>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</si>
  <si>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</si>
  <si>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</si>
  <si>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</si>
  <si>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</si>
  <si>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</si>
  <si>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</si>
  <si>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</si>
  <si>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</si>
  <si>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</si>
  <si>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</si>
  <si>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</si>
  <si>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</si>
  <si>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</si>
  <si>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</si>
  <si>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</si>
  <si>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</si>
  <si>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</si>
  <si>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</si>
  <si>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</si>
  <si>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</si>
  <si>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</si>
  <si>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</si>
  <si>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</si>
  <si>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</si>
  <si>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</si>
  <si>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</si>
  <si>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</si>
  <si>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</si>
  <si>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</si>
  <si>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</si>
  <si>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</si>
  <si>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</si>
  <si>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</si>
  <si>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</si>
  <si>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</si>
  <si>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</si>
  <si>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</si>
  <si>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</si>
  <si>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</si>
  <si>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</si>
  <si>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</si>
  <si>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</si>
  <si>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</si>
  <si>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</si>
  <si>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</si>
  <si>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</si>
  <si>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</si>
  <si>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</si>
  <si>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</si>
  <si>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</si>
  <si>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</si>
  <si>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</si>
  <si>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</si>
  <si>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</si>
  <si>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</si>
  <si>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</si>
  <si>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</si>
  <si>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</si>
  <si>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</si>
  <si>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</si>
  <si>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</si>
  <si>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</si>
  <si>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</si>
  <si>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</si>
  <si>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</si>
  <si>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</si>
  <si>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</si>
  <si>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</si>
  <si>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</si>
  <si>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</si>
  <si>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</si>
  <si>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</si>
  <si>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</si>
  <si>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</si>
  <si>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</si>
  <si>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</si>
  <si>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</si>
  <si>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</si>
  <si>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</si>
  <si>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</si>
  <si>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</si>
  <si>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</si>
  <si>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</si>
  <si>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</si>
  <si>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</si>
  <si>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</si>
  <si>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</si>
  <si>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</si>
  <si>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</si>
  <si>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</si>
  <si>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</si>
  <si>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</si>
  <si>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</si>
  <si>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</si>
  <si>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</si>
  <si>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</si>
  <si>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</si>
  <si>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</si>
  <si>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</si>
  <si>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</si>
  <si>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</si>
  <si>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</si>
  <si>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</si>
  <si>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</si>
  <si>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</si>
  <si>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</si>
  <si>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</si>
  <si>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</si>
  <si>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</si>
  <si>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</si>
  <si>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</si>
  <si>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</si>
  <si>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</si>
  <si>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</si>
  <si>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</si>
  <si>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</si>
  <si>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</si>
  <si>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</si>
  <si>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</si>
  <si>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</si>
  <si>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</si>
  <si>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</si>
  <si>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</si>
  <si>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</si>
  <si>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</si>
  <si>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</si>
  <si>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</si>
  <si>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</si>
  <si>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</si>
  <si>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</si>
  <si>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</si>
  <si>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</si>
  <si>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</si>
  <si>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</si>
  <si>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</si>
  <si>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</si>
  <si>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</si>
  <si>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</si>
  <si>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</si>
  <si>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</si>
  <si>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</si>
  <si>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</si>
  <si>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</si>
  <si>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</si>
  <si>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</si>
  <si>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</si>
  <si>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</si>
  <si>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</si>
  <si>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</si>
  <si>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</si>
  <si>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</si>
  <si>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</si>
  <si>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</si>
  <si>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</si>
  <si>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</si>
  <si>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</si>
  <si>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</si>
  <si>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</si>
  <si>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</si>
  <si>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</si>
  <si>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</si>
  <si>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</si>
  <si>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</si>
  <si>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</si>
  <si>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</si>
  <si>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</si>
  <si>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</si>
  <si>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</si>
  <si>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</si>
  <si>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</si>
  <si>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</si>
  <si>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</si>
  <si>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</si>
  <si>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</si>
  <si>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</si>
  <si>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</si>
  <si>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</si>
  <si>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</si>
  <si>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</si>
  <si>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</si>
  <si>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</si>
  <si>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</si>
  <si>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</si>
  <si>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</si>
  <si>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</si>
  <si>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</si>
  <si>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</si>
  <si>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</si>
  <si>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</si>
  <si>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</si>
  <si>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</si>
  <si>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</si>
  <si>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</si>
  <si>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</si>
  <si>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</si>
  <si>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</si>
  <si>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</si>
  <si>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</si>
  <si>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</si>
  <si>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</si>
  <si>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</si>
  <si>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</si>
  <si>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</si>
  <si>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</si>
  <si>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</si>
  <si>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</si>
  <si>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</si>
  <si>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</si>
  <si>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</si>
  <si>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</si>
  <si>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</si>
  <si>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</si>
  <si>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</si>
  <si>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</si>
  <si>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</si>
  <si>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</si>
  <si>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</si>
  <si>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</si>
  <si>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</si>
  <si>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</si>
  <si>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</si>
  <si>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</si>
  <si>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</si>
  <si>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</si>
  <si>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</si>
  <si>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</si>
  <si>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</si>
  <si>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</si>
  <si>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</si>
  <si>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</si>
  <si>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</si>
  <si>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</si>
  <si>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</si>
  <si>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</si>
  <si>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</si>
  <si>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</si>
  <si>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</si>
  <si>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</si>
  <si>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</si>
  <si>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</si>
  <si>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</si>
  <si>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</si>
  <si>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</si>
  <si>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</si>
  <si>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</si>
  <si>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</si>
  <si>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</si>
  <si>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</si>
  <si>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</si>
  <si>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</si>
  <si>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</si>
  <si>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</si>
  <si>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</si>
  <si>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</si>
  <si>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</si>
  <si>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</si>
  <si>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</si>
  <si>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</si>
  <si>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</si>
  <si>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</si>
  <si>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</si>
  <si>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</si>
  <si>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</si>
  <si>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</si>
  <si>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</si>
  <si>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</si>
  <si>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</si>
  <si>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</si>
  <si>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</si>
  <si>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</si>
  <si>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</si>
  <si>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</si>
  <si>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</si>
  <si>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</si>
  <si>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</si>
  <si>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</si>
  <si>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</si>
  <si>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</si>
  <si>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</si>
  <si>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</si>
  <si>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</si>
  <si>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</si>
  <si>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</si>
  <si>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</si>
  <si>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</si>
  <si>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</si>
  <si>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</si>
  <si>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</si>
  <si>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</si>
  <si>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</si>
  <si>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</si>
  <si>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</si>
  <si>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</si>
  <si>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</si>
  <si>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</si>
  <si>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</si>
  <si>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</si>
  <si>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</si>
  <si>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</si>
  <si>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</si>
  <si>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</si>
  <si>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</si>
  <si>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</si>
  <si>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</si>
  <si>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</si>
  <si>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</si>
  <si>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</si>
  <si>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</si>
  <si>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</si>
  <si>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</si>
  <si>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</si>
  <si>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</si>
  <si>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</si>
  <si>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</si>
  <si>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</si>
  <si>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</si>
  <si>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</si>
  <si>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</si>
  <si>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</si>
  <si>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</si>
  <si>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</si>
  <si>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</si>
  <si>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</si>
  <si>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</si>
  <si>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</si>
  <si>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</si>
  <si>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</si>
  <si>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</si>
  <si>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</si>
  <si>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</si>
  <si>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</si>
  <si>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</si>
  <si>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</si>
  <si>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</si>
  <si>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</si>
  <si>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</si>
  <si>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</si>
  <si>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</si>
  <si>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</si>
  <si>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</si>
  <si>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</si>
  <si>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</si>
  <si>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</si>
  <si>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</si>
  <si>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</si>
  <si>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</si>
  <si>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</si>
  <si>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</si>
  <si>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</si>
  <si>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</si>
  <si>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</si>
  <si>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</si>
  <si>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</si>
  <si>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</si>
  <si>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</si>
  <si>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</si>
  <si>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</si>
  <si>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</si>
  <si>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</si>
  <si>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</si>
  <si>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</si>
  <si>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</si>
  <si>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</si>
  <si>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</si>
  <si>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</si>
  <si>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</si>
  <si>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</si>
  <si>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</si>
  <si>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</si>
  <si>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</si>
  <si>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</si>
  <si>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</si>
  <si>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</si>
  <si>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</si>
  <si>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</si>
  <si>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</si>
  <si>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</si>
  <si>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</si>
  <si>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</si>
  <si>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</si>
  <si>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</si>
  <si>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</si>
  <si>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</si>
  <si>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</si>
  <si>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</si>
  <si>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</si>
  <si>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</si>
  <si>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</si>
  <si>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</si>
  <si>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</si>
  <si>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</si>
  <si>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</si>
  <si>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</si>
  <si>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</si>
  <si>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</si>
  <si>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</si>
  <si>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</si>
  <si>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</si>
  <si>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</si>
  <si>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</si>
  <si>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</si>
  <si>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</si>
  <si>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</si>
  <si>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</si>
  <si>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</si>
  <si>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</si>
  <si>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</si>
  <si>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</si>
  <si>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</si>
  <si>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</si>
  <si>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</si>
  <si>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</si>
  <si>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</si>
  <si>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</si>
  <si>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</si>
  <si>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</si>
  <si>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</si>
  <si>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</si>
  <si>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</si>
  <si>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</si>
  <si>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</si>
  <si>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</si>
  <si>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</si>
  <si>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</si>
  <si>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</si>
  <si>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</si>
  <si>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</si>
  <si>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</si>
  <si>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</si>
  <si>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</si>
  <si>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</si>
  <si>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</si>
  <si>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</si>
  <si>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</si>
  <si>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</si>
  <si>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</si>
  <si>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</si>
  <si>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</si>
  <si>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</si>
  <si>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</si>
  <si>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</si>
  <si>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</si>
  <si>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</si>
  <si>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</si>
  <si>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</si>
  <si>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</si>
  <si>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</si>
  <si>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</si>
  <si>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</si>
  <si>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</si>
  <si>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</si>
  <si>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</si>
  <si>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</si>
  <si>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</si>
  <si>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</si>
  <si>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</si>
  <si>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</si>
  <si>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</si>
  <si>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</si>
  <si>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</si>
  <si>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</si>
  <si>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</si>
  <si>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</si>
  <si>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</si>
  <si>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</si>
  <si>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</si>
  <si>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</si>
  <si>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</si>
  <si>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</si>
  <si>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</si>
  <si>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</si>
  <si>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</si>
  <si>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</si>
  <si>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</si>
  <si>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</si>
  <si>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</si>
  <si>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</si>
  <si>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</si>
  <si>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</si>
  <si>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</si>
  <si>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</si>
  <si>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</si>
  <si>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</si>
  <si>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</si>
  <si>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</si>
  <si>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</si>
  <si>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</si>
  <si>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</si>
  <si>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</si>
  <si>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</si>
  <si>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</si>
  <si>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</si>
  <si>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</si>
  <si>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</si>
  <si>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</si>
  <si>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</si>
  <si>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</si>
  <si>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</si>
  <si>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</si>
  <si>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</si>
  <si>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</si>
  <si>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</si>
  <si>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</si>
  <si>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</si>
  <si>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</si>
  <si>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</si>
  <si>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</si>
  <si>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</si>
  <si>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</si>
  <si>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</si>
  <si>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</si>
  <si>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</si>
  <si>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</si>
  <si>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</si>
  <si>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</si>
  <si>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</si>
  <si>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</si>
  <si>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</si>
  <si>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</si>
  <si>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</si>
  <si>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</si>
  <si>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</si>
  <si>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</si>
  <si>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</si>
  <si>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</si>
  <si>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</si>
  <si>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</si>
  <si>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</si>
  <si>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</si>
  <si>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</si>
  <si>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</si>
  <si>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</si>
  <si>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</si>
  <si>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</si>
  <si>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</si>
  <si>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</si>
  <si>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</si>
  <si>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</si>
  <si>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</si>
  <si>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</si>
  <si>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</si>
  <si>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</si>
  <si>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</si>
  <si>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</si>
  <si>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</si>
  <si>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</si>
  <si>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</si>
  <si>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</si>
  <si>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</si>
  <si>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</si>
  <si>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</si>
  <si>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</si>
  <si>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</si>
  <si>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</si>
  <si>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</si>
  <si>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</si>
  <si>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</si>
  <si>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</si>
  <si>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</si>
  <si>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</si>
  <si>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</si>
  <si>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</si>
  <si>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</si>
  <si>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</si>
  <si>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</si>
  <si>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</si>
  <si>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</si>
  <si>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</si>
  <si>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</si>
  <si>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</si>
  <si>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</si>
  <si>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</si>
  <si>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</si>
  <si>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</si>
  <si>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</si>
  <si>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</si>
  <si>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</si>
  <si>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</si>
  <si>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</si>
  <si>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</si>
  <si>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</si>
  <si>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</si>
  <si>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</si>
  <si>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</si>
  <si>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</si>
  <si>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</si>
  <si>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</si>
  <si>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</si>
  <si>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</si>
  <si>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</si>
  <si>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</si>
  <si>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</si>
  <si>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</si>
  <si>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</si>
  <si>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</si>
  <si>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</si>
  <si>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</si>
  <si>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</si>
  <si>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</si>
  <si>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</si>
  <si>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</si>
  <si>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</si>
  <si>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</si>
  <si>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</si>
  <si>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</si>
  <si>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</si>
  <si>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</si>
  <si>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</si>
  <si>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</si>
  <si>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</si>
  <si>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</si>
  <si>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</si>
  <si>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</si>
  <si>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</si>
  <si>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</si>
  <si>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</si>
  <si>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</si>
  <si>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</si>
  <si>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</si>
  <si>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</si>
  <si>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</si>
  <si>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</si>
  <si>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</si>
  <si>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</si>
  <si>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</si>
  <si>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</si>
  <si>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</si>
  <si>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</si>
  <si>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</si>
  <si>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</si>
  <si>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</si>
  <si>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</si>
  <si>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</si>
  <si>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</si>
  <si>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</si>
  <si>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</si>
  <si>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</si>
  <si>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</si>
  <si>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</si>
  <si>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</si>
  <si>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</si>
  <si>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</si>
  <si>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</si>
  <si>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</si>
  <si>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</si>
  <si>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</si>
  <si>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</si>
  <si>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</si>
  <si>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</si>
  <si>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</si>
  <si>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</si>
  <si>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</si>
  <si>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</si>
  <si>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</si>
  <si>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</si>
  <si>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</si>
  <si>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</si>
  <si>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</si>
  <si>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</si>
  <si>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</si>
  <si>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</si>
  <si>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</si>
  <si>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</si>
  <si>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</si>
  <si>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</si>
  <si>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</si>
  <si>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</si>
  <si>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</si>
  <si>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</si>
  <si>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</si>
  <si>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</si>
  <si>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</si>
  <si>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</si>
  <si>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</si>
  <si>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</si>
  <si>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</si>
  <si>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</si>
  <si>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</si>
  <si>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</si>
  <si>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</si>
  <si>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</si>
  <si>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</si>
  <si>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</si>
  <si>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</si>
  <si>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</si>
  <si>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</si>
  <si>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</si>
  <si>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</si>
  <si>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</si>
  <si>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</si>
  <si>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</si>
  <si>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</si>
  <si>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</si>
  <si>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</si>
  <si>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</si>
  <si>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</si>
  <si>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</si>
  <si>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</si>
  <si>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</si>
  <si>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</si>
  <si>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</si>
  <si>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</si>
  <si>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</si>
  <si>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</si>
  <si>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</si>
  <si>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</si>
  <si>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</si>
  <si>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</si>
  <si>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</si>
  <si>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</si>
  <si>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</si>
  <si>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</si>
  <si>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</si>
  <si>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</si>
  <si>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</si>
  <si>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</si>
  <si>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</si>
  <si>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</si>
  <si>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</si>
  <si>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</si>
  <si>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</si>
  <si>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</si>
  <si>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</si>
  <si>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</si>
  <si>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</si>
  <si>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</si>
  <si>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</si>
  <si>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</si>
  <si>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</si>
  <si>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</si>
  <si>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</si>
  <si>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</si>
  <si>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</si>
  <si>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</si>
  <si>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</si>
  <si>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</si>
  <si>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</si>
  <si>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</si>
  <si>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</si>
  <si>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</si>
  <si>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</si>
  <si>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</si>
  <si>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</si>
  <si>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</si>
  <si>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</si>
  <si>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</si>
  <si>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</si>
  <si>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</si>
  <si>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</si>
  <si>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</si>
  <si>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</si>
  <si>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</si>
  <si>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</si>
  <si>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</si>
  <si>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</si>
  <si>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</si>
  <si>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</si>
  <si>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</si>
  <si>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</si>
  <si>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</si>
  <si>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</si>
  <si>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</si>
  <si>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</si>
  <si>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</si>
  <si>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</si>
  <si>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</si>
  <si>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</si>
  <si>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</si>
  <si>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</si>
  <si>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</si>
  <si>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</si>
  <si>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</si>
  <si>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</si>
  <si>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</si>
  <si>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</si>
  <si>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</si>
  <si>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</si>
  <si>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</si>
  <si>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</si>
  <si>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</si>
  <si>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</si>
  <si>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</si>
  <si>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</si>
  <si>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</si>
  <si>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</si>
  <si>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</si>
  <si>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</si>
  <si>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</si>
  <si>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</si>
  <si>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</si>
  <si>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</si>
  <si>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</si>
  <si>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</si>
  <si>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</si>
  <si>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</si>
  <si>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</si>
  <si>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</si>
  <si>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</si>
  <si>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</si>
  <si>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</si>
  <si>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</si>
  <si>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</si>
  <si>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</si>
  <si>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</si>
  <si>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</si>
  <si>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</si>
  <si>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</si>
  <si>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</si>
  <si>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</si>
  <si>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</si>
  <si>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</si>
  <si>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</si>
  <si>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</si>
  <si>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</si>
  <si>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</si>
  <si>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</si>
  <si>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</si>
  <si>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</si>
  <si>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</si>
  <si>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</si>
  <si>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</si>
  <si>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</si>
  <si>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</si>
  <si>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</si>
  <si>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</si>
  <si>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</si>
  <si>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</si>
  <si>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</si>
  <si>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</si>
  <si>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</si>
  <si>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</si>
  <si>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</si>
  <si>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</si>
  <si>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</si>
  <si>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</si>
  <si>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</si>
  <si>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</si>
  <si>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</si>
  <si>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</si>
  <si>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</si>
  <si>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</si>
  <si>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</si>
  <si>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</si>
  <si>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</si>
  <si>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</si>
  <si>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</si>
  <si>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</si>
  <si>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</si>
  <si>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</si>
  <si>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</si>
  <si>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</si>
  <si>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</si>
  <si>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</si>
  <si>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</si>
  <si>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</si>
  <si>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</si>
  <si>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</si>
  <si>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</si>
  <si>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</si>
  <si>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</si>
  <si>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</si>
  <si>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</si>
  <si>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</si>
  <si>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</si>
  <si>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</si>
  <si>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</si>
  <si>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</si>
  <si>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</si>
  <si>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</si>
  <si>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</si>
  <si>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</si>
  <si>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</si>
  <si>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</si>
  <si>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</si>
  <si>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</si>
  <si>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</si>
  <si>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</si>
  <si>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</si>
  <si>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</si>
  <si>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</si>
  <si>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</si>
  <si>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</si>
  <si>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</si>
  <si>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</si>
  <si>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</si>
  <si>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</si>
  <si>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</si>
  <si>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</si>
  <si>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</si>
  <si>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</si>
  <si>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</si>
  <si>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</si>
  <si>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</si>
  <si>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</si>
  <si>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</si>
  <si>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</si>
  <si>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</si>
  <si>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</si>
  <si>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</si>
  <si>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</si>
  <si>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</si>
  <si>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</si>
  <si>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</si>
  <si>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</si>
  <si>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</si>
  <si>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</si>
  <si>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</si>
  <si>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</si>
  <si>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</si>
  <si>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</si>
  <si>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</si>
  <si>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</si>
  <si>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</si>
  <si>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</si>
  <si>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</si>
  <si>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</si>
  <si>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</si>
  <si>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</si>
  <si>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</si>
  <si>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</si>
  <si>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</si>
  <si>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</si>
  <si>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</si>
  <si>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</si>
  <si>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</si>
  <si>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</si>
  <si>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</si>
  <si>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</si>
  <si>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</si>
  <si>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</si>
  <si>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</si>
  <si>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</si>
  <si>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</si>
  <si>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</si>
  <si>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</si>
  <si>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</si>
  <si>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</si>
  <si>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</si>
  <si>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</si>
  <si>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</si>
  <si>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</si>
  <si>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</si>
  <si>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</si>
  <si>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</si>
  <si>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</si>
  <si>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</si>
  <si>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</si>
  <si>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</si>
  <si>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</si>
  <si>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</si>
  <si>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</si>
  <si>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</si>
  <si>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</si>
  <si>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</si>
  <si>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</si>
  <si>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</si>
  <si>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</si>
  <si>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</si>
  <si>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</si>
  <si>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</si>
  <si>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</si>
  <si>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</si>
  <si>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</si>
  <si>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</si>
  <si>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</si>
  <si>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</si>
  <si>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</si>
  <si>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</si>
  <si>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</si>
  <si>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</si>
  <si>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</si>
  <si>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</si>
  <si>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</si>
  <si>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</si>
  <si>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</si>
  <si>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</si>
  <si>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</si>
  <si>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</si>
  <si>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</si>
  <si>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</si>
  <si>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</si>
  <si>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</si>
  <si>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</si>
  <si>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</si>
  <si>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</si>
  <si>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</si>
  <si>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</si>
  <si>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</si>
  <si>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</si>
  <si>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</si>
  <si>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</si>
  <si>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</si>
  <si>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</si>
  <si>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</si>
  <si>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</si>
  <si>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</si>
  <si>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</si>
  <si>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</si>
  <si>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</si>
  <si>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</si>
  <si>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</si>
  <si>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</si>
  <si>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</si>
  <si>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</si>
  <si>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</si>
  <si>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</si>
  <si>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</si>
  <si>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</si>
  <si>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</si>
  <si>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</si>
  <si>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</si>
  <si>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</si>
  <si>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</si>
  <si>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</si>
  <si>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</si>
  <si>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</si>
  <si>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</si>
  <si>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</si>
  <si>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</si>
  <si>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</si>
  <si>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</si>
  <si>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</si>
  <si>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</si>
  <si>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</si>
  <si>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</si>
  <si>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</si>
  <si>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</si>
  <si>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</si>
  <si>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</si>
  <si>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</si>
  <si>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</si>
  <si>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</si>
  <si>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</si>
  <si>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</si>
  <si>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</si>
  <si>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</si>
  <si>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</si>
  <si>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</si>
  <si>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</si>
  <si>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</si>
  <si>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</si>
  <si>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</si>
  <si>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</si>
  <si>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</si>
  <si>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</si>
  <si>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</si>
  <si>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</si>
  <si>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</si>
  <si>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</si>
  <si>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</si>
  <si>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</si>
  <si>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</si>
  <si>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</si>
  <si>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</si>
  <si>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</si>
  <si>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</si>
  <si>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</si>
  <si>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</si>
  <si>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</si>
  <si>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</si>
  <si>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</si>
  <si>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</si>
  <si>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</si>
  <si>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</si>
  <si>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</si>
  <si>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</si>
  <si>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</si>
  <si>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</si>
  <si>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</si>
  <si>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</si>
  <si>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</si>
  <si>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</si>
  <si>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</si>
  <si>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</si>
  <si>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</si>
  <si>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</si>
  <si>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</si>
  <si>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</si>
  <si>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</si>
  <si>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</si>
  <si>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</si>
  <si>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</si>
  <si>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</si>
  <si>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</si>
  <si>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</si>
  <si>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</si>
  <si>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</si>
  <si>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</si>
  <si>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</si>
  <si>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</si>
  <si>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</si>
  <si>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</si>
  <si>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</si>
  <si>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</si>
  <si>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</si>
  <si>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</si>
  <si>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</si>
  <si>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</si>
  <si>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</si>
  <si>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</si>
  <si>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</si>
  <si>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</si>
  <si>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</si>
  <si>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</si>
  <si>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</si>
  <si>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</si>
  <si>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</si>
  <si>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</si>
  <si>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</si>
  <si>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</si>
  <si>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</si>
  <si>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</si>
  <si>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</si>
  <si>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</si>
  <si>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</si>
  <si>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</si>
  <si>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</si>
  <si>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</si>
  <si>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</si>
  <si>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</si>
  <si>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</si>
  <si>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</si>
  <si>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</si>
  <si>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</si>
  <si>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</si>
  <si>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</si>
  <si>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</si>
  <si>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</si>
  <si>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</si>
  <si>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</si>
  <si>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</si>
  <si>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</si>
  <si>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</si>
  <si>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</si>
  <si>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</si>
  <si>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</si>
  <si>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</si>
  <si>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</si>
  <si>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</si>
  <si>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</si>
  <si>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</si>
  <si>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</si>
  <si>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</si>
  <si>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</si>
  <si>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</si>
  <si>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</si>
  <si>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</si>
  <si>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</si>
  <si>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</si>
  <si>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</si>
  <si>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</si>
  <si>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</si>
  <si>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</si>
  <si>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</si>
  <si>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</si>
  <si>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</si>
  <si>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</si>
  <si>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</si>
  <si>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</si>
  <si>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</si>
  <si>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</si>
  <si>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</si>
  <si>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</si>
  <si>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</si>
  <si>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</si>
  <si>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</si>
  <si>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</si>
  <si>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</si>
  <si>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</si>
  <si>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</si>
  <si>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</si>
  <si>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</si>
  <si>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</si>
  <si>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</si>
  <si>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</si>
  <si>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</si>
  <si>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</si>
  <si>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</si>
  <si>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</si>
  <si>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</si>
  <si>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</si>
  <si>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</si>
  <si>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</si>
  <si>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</si>
  <si>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</si>
  <si>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</si>
  <si>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</si>
  <si>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</si>
  <si>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</si>
  <si>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</si>
  <si>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</si>
  <si>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</si>
  <si>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</si>
  <si>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</si>
  <si>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</si>
  <si>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</si>
  <si>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</si>
  <si>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</si>
  <si>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</si>
  <si>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</si>
  <si>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</si>
  <si>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</si>
  <si>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</si>
  <si>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</si>
  <si>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</si>
  <si>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</si>
  <si>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</si>
  <si>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</si>
  <si>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</si>
  <si>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</si>
  <si>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</si>
  <si>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</si>
  <si>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</si>
  <si>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</si>
  <si>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</si>
  <si>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</si>
  <si>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</si>
  <si>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</si>
  <si>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</si>
  <si>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</si>
  <si>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</si>
  <si>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</si>
  <si>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</si>
  <si>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</si>
  <si>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</si>
  <si>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</si>
  <si>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</si>
  <si>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</si>
  <si>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</si>
  <si>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</si>
  <si>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</si>
  <si>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</si>
  <si>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</si>
  <si>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</si>
  <si>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</si>
  <si>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</si>
  <si>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</si>
  <si>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</si>
  <si>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</si>
  <si>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</si>
  <si>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</si>
  <si>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</si>
  <si>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</si>
  <si>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</si>
  <si>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</si>
  <si>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</si>
  <si>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</si>
  <si>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</si>
  <si>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</si>
  <si>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</si>
  <si>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</si>
  <si>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</si>
  <si>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</si>
  <si>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</si>
  <si>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</si>
  <si>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</si>
  <si>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</si>
  <si>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</si>
  <si>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</si>
  <si>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</si>
  <si>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</si>
  <si>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</si>
  <si>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</si>
  <si>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</si>
  <si>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</si>
  <si>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</si>
  <si>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</si>
  <si>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</si>
  <si>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</si>
  <si>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</si>
  <si>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</si>
  <si>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</si>
  <si>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</si>
  <si>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</si>
  <si>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</si>
  <si>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</si>
  <si>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</si>
  <si>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</si>
  <si>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</si>
  <si>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</si>
  <si>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</si>
  <si>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</si>
  <si>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</si>
  <si>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</si>
  <si>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</si>
  <si>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</si>
  <si>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</si>
  <si>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</si>
  <si>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</si>
  <si>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</si>
  <si>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</si>
  <si>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</si>
  <si>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</si>
  <si>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</si>
  <si>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</si>
  <si>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</si>
  <si>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</si>
  <si>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</si>
  <si>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</si>
  <si>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</si>
  <si>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</si>
  <si>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</si>
  <si>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</si>
  <si>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</si>
  <si>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</si>
  <si>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</si>
  <si>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</si>
  <si>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</si>
  <si>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</si>
  <si>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</si>
  <si>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</si>
  <si>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</si>
  <si>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</si>
  <si>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</si>
  <si>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</si>
  <si>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</si>
  <si>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</si>
  <si>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</si>
  <si>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</si>
  <si>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</si>
  <si>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</si>
  <si>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</si>
  <si>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</si>
  <si>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</si>
  <si>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</si>
  <si>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</si>
  <si>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</si>
  <si>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</si>
  <si>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</si>
  <si>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</si>
  <si>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</si>
  <si>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</si>
  <si>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</si>
  <si>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</si>
  <si>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</si>
  <si>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</si>
  <si>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</si>
  <si>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</si>
  <si>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</si>
  <si>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</si>
  <si>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</si>
  <si>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</si>
  <si>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</si>
  <si>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</si>
  <si>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</si>
  <si>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</si>
  <si>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</si>
  <si>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</si>
  <si>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</si>
  <si>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</si>
  <si>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</si>
  <si>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</si>
  <si>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</si>
  <si>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</si>
  <si>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</si>
  <si>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</si>
  <si>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</si>
  <si>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</si>
  <si>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</si>
  <si>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</si>
  <si>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</si>
  <si>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</si>
  <si>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</si>
  <si>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</si>
  <si>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</si>
  <si>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</si>
  <si>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</si>
  <si>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</si>
  <si>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</si>
  <si>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</si>
  <si>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</si>
  <si>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</si>
  <si>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</si>
  <si>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</si>
  <si>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</si>
  <si>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</si>
  <si>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</si>
  <si>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</si>
  <si>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</si>
  <si>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</si>
  <si>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</si>
  <si>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</si>
  <si>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</si>
  <si>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</si>
  <si>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</si>
  <si>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</si>
  <si>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</si>
  <si>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</si>
  <si>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</si>
  <si>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</si>
  <si>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</si>
  <si>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</si>
  <si>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</si>
  <si>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</si>
  <si>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</si>
  <si>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</si>
  <si>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</si>
  <si>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</si>
  <si>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</si>
  <si>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</si>
  <si>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</si>
  <si>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</si>
  <si>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</si>
  <si>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</si>
  <si>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</si>
  <si>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</si>
  <si>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</si>
  <si>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</si>
  <si>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</si>
  <si>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</si>
  <si>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</si>
  <si>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</si>
  <si>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</si>
  <si>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</si>
  <si>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</si>
  <si>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</si>
  <si>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</si>
  <si>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</si>
  <si>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</si>
  <si>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</si>
  <si>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</si>
  <si>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</si>
  <si>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</si>
  <si>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</si>
  <si>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</si>
  <si>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</si>
  <si>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</si>
  <si>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</si>
  <si>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</si>
  <si>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</si>
  <si>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</si>
  <si>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</si>
  <si>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</si>
  <si>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</si>
  <si>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</si>
  <si>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</si>
  <si>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</si>
  <si>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</si>
  <si>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</si>
  <si>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</si>
  <si>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</si>
  <si>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</si>
  <si>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</si>
  <si>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</si>
  <si>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</si>
  <si>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</si>
  <si>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</si>
  <si>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</si>
  <si>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</si>
  <si>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</si>
  <si>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</si>
  <si>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</si>
  <si>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</si>
  <si>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</si>
  <si>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</si>
  <si>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</si>
  <si>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</si>
  <si>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</si>
  <si>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</si>
  <si>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</si>
  <si>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</si>
  <si>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</si>
  <si>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</si>
  <si>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</si>
  <si>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</si>
  <si>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</si>
  <si>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</si>
  <si>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</si>
  <si>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</si>
  <si>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</si>
  <si>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</si>
  <si>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</si>
  <si>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</si>
  <si>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</si>
  <si>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</si>
  <si>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</si>
  <si>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</si>
  <si>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</si>
  <si>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</si>
  <si>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</si>
  <si>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</si>
  <si>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</si>
  <si>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</si>
  <si>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</si>
  <si>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</si>
  <si>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</si>
  <si>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</si>
  <si>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</si>
  <si>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</si>
  <si>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</si>
  <si>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</si>
  <si>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</si>
  <si>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</si>
  <si>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</si>
  <si>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</si>
  <si>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</si>
  <si>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</si>
  <si>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</si>
  <si>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</si>
  <si>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</si>
  <si>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</si>
  <si>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</si>
  <si>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</si>
  <si>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</si>
  <si>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</si>
  <si>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</si>
  <si>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</si>
  <si>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</si>
  <si>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</si>
  <si>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</si>
  <si>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</si>
  <si>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</si>
  <si>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</si>
  <si>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</si>
  <si>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</si>
  <si>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</si>
  <si>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</si>
  <si>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</si>
  <si>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</si>
  <si>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</si>
  <si>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</si>
  <si>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</si>
  <si>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</si>
  <si>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</si>
  <si>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</si>
  <si>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</si>
  <si>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</si>
  <si>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</si>
  <si>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</si>
  <si>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</si>
  <si>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</si>
  <si>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</si>
  <si>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</si>
  <si>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</si>
  <si>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</si>
  <si>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</si>
  <si>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</si>
  <si>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</si>
  <si>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</si>
  <si>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</si>
  <si>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</si>
  <si>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</si>
  <si>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</si>
  <si>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</si>
  <si>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</si>
  <si>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</si>
  <si>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</si>
  <si>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</si>
  <si>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</si>
  <si>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</si>
  <si>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</si>
  <si>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</si>
  <si>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</si>
  <si>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</si>
  <si>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</si>
  <si>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</si>
  <si>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</si>
  <si>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</si>
  <si>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</si>
  <si>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</si>
  <si>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</si>
  <si>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</si>
  <si>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</si>
  <si>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</si>
  <si>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</si>
  <si>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</si>
  <si>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</si>
  <si>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</si>
  <si>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</si>
  <si>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</si>
  <si>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</si>
  <si>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</si>
  <si>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</si>
  <si>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</si>
  <si>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</si>
  <si>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</si>
  <si>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</si>
  <si>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</si>
  <si>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</si>
  <si>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</si>
  <si>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</si>
  <si>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</si>
  <si>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</si>
  <si>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</si>
  <si>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</si>
  <si>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</si>
  <si>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</si>
  <si>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</si>
  <si>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</si>
  <si>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</si>
  <si>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</si>
  <si>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</si>
  <si>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</si>
  <si>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</si>
  <si>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</si>
  <si>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</si>
  <si>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</si>
  <si>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</si>
  <si>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</si>
  <si>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</si>
  <si>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</si>
  <si>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</si>
  <si>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</si>
  <si>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</si>
  <si>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</si>
  <si>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</si>
  <si>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</si>
  <si>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</si>
  <si>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</si>
  <si>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</si>
  <si>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</si>
  <si>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</si>
  <si>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</si>
  <si>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</si>
  <si>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</si>
  <si>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</si>
  <si>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</si>
  <si>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</si>
  <si>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</si>
  <si>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</si>
  <si>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</si>
  <si>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</si>
  <si>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</si>
  <si>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</si>
  <si>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</si>
  <si>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</si>
  <si>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</si>
  <si>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</si>
  <si>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</si>
  <si>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</si>
  <si>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</si>
  <si>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</si>
  <si>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</si>
  <si>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</si>
  <si>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</si>
  <si>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</si>
  <si>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</si>
  <si>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</si>
  <si>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</si>
  <si>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</si>
  <si>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</si>
  <si>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</si>
  <si>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</si>
  <si>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</si>
  <si>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</si>
  <si>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</si>
  <si>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</si>
  <si>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</si>
  <si>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</si>
  <si>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</si>
  <si>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</si>
  <si>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</si>
  <si>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</si>
  <si>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</si>
  <si>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</si>
  <si>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</si>
  <si>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</si>
  <si>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</si>
  <si>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</si>
  <si>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</si>
  <si>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</si>
  <si>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</si>
  <si>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</si>
  <si>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</si>
  <si>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</si>
  <si>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</si>
  <si>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</si>
  <si>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</si>
  <si>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</si>
  <si>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</si>
  <si>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</si>
  <si>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</si>
  <si>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</si>
  <si>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</si>
  <si>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</si>
  <si>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</si>
  <si>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</si>
  <si>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</si>
  <si>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</si>
  <si>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</si>
  <si>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</si>
  <si>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</si>
  <si>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</si>
  <si>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</si>
  <si>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</si>
  <si>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</si>
  <si>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</si>
  <si>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</si>
  <si>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</si>
  <si>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</si>
  <si>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</si>
  <si>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</si>
  <si>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</si>
  <si>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</si>
  <si>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</si>
  <si>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</si>
  <si>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</si>
  <si>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</si>
  <si>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</si>
  <si>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</si>
  <si>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</si>
  <si>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</si>
  <si>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</si>
  <si>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</si>
  <si>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</si>
  <si>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</si>
  <si>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</si>
  <si>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</si>
  <si>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</si>
  <si>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</si>
  <si>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</si>
  <si>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</si>
  <si>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</si>
  <si>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</si>
  <si>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</si>
  <si>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</si>
  <si>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</si>
  <si>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</si>
  <si>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</si>
  <si>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</si>
  <si>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</si>
  <si>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</si>
  <si>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</si>
  <si>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</si>
  <si>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</si>
  <si>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</si>
  <si>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</si>
  <si>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</si>
  <si>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</si>
  <si>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</si>
  <si>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</si>
  <si>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</si>
  <si>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</si>
  <si>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</si>
  <si>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</si>
  <si>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</si>
  <si>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</si>
  <si>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</si>
  <si>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</si>
  <si>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</si>
  <si>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</si>
  <si>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</si>
  <si>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</si>
  <si>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</si>
  <si>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</si>
  <si>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</si>
  <si>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</si>
  <si>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</si>
  <si>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</si>
  <si>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</si>
  <si>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</si>
  <si>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</si>
  <si>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</si>
  <si>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</si>
  <si>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</si>
  <si>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</si>
  <si>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</si>
  <si>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</si>
  <si>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</si>
  <si>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</si>
  <si>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</si>
  <si>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</si>
  <si>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</si>
  <si>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</si>
  <si>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</si>
  <si>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</si>
  <si>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</si>
  <si>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</si>
  <si>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</si>
  <si>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</si>
  <si>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</si>
  <si>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</si>
  <si>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</si>
  <si>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</si>
  <si>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</si>
  <si>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</si>
  <si>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</si>
  <si>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</si>
  <si>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</si>
  <si>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</si>
  <si>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</si>
  <si>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</si>
  <si>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</si>
  <si>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</si>
  <si>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</si>
  <si>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</si>
  <si>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</si>
  <si>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</si>
  <si>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</si>
  <si>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</si>
  <si>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</si>
  <si>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</si>
  <si>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</si>
  <si>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</si>
  <si>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</si>
  <si>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</si>
  <si>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</si>
  <si>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</si>
  <si>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</si>
  <si>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</si>
  <si>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</si>
  <si>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</si>
  <si>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</si>
  <si>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</si>
  <si>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</si>
  <si>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</si>
  <si>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</si>
  <si>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</si>
  <si>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</si>
  <si>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</si>
  <si>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</si>
  <si>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</si>
  <si>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</si>
  <si>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</si>
  <si>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</si>
  <si>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</si>
  <si>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</si>
  <si>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</si>
  <si>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</si>
  <si>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</si>
  <si>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</si>
  <si>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</si>
  <si>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</si>
  <si>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</si>
  <si>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</si>
  <si>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</si>
  <si>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</si>
  <si>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</si>
  <si>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</si>
  <si>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</si>
  <si>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</si>
  <si>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</si>
  <si>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</si>
  <si>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</si>
  <si>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</si>
  <si>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</si>
  <si>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</si>
  <si>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</si>
  <si>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</si>
  <si>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</si>
  <si>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</si>
  <si>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</si>
  <si>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</si>
  <si>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</si>
  <si>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</si>
  <si>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</si>
  <si>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</si>
  <si>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</si>
  <si>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</si>
  <si>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</si>
  <si>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</si>
  <si>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</si>
  <si>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</si>
  <si>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</si>
  <si>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</si>
  <si>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</si>
  <si>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</si>
  <si>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</si>
  <si>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</si>
  <si>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</si>
  <si>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</si>
  <si>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</si>
  <si>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</si>
  <si>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</si>
  <si>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</si>
  <si>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</si>
  <si>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</si>
  <si>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</si>
  <si>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</si>
  <si>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</si>
  <si>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</si>
  <si>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</si>
  <si>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</si>
  <si>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</si>
  <si>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</si>
  <si>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</si>
  <si>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</si>
  <si>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</si>
  <si>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</si>
  <si>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</si>
  <si>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</si>
  <si>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</si>
  <si>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</si>
  <si>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</si>
  <si>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</si>
  <si>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</si>
  <si>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</si>
  <si>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</si>
  <si>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</si>
  <si>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</si>
  <si>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</si>
  <si>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</si>
  <si>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</si>
  <si>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</si>
  <si>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</si>
  <si>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</si>
  <si>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</si>
  <si>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</si>
  <si>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</si>
  <si>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</si>
  <si>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</si>
  <si>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</si>
  <si>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</si>
  <si>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</si>
  <si>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</si>
  <si>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</si>
  <si>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</si>
  <si>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</si>
  <si>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</si>
  <si>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</si>
  <si>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</si>
  <si>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</si>
  <si>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</si>
  <si>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</si>
  <si>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</si>
  <si>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</si>
  <si>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</si>
  <si>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</si>
  <si>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</si>
  <si>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</si>
  <si>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</si>
  <si>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</si>
  <si>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</si>
  <si>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</si>
  <si>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</si>
  <si>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</si>
  <si>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</si>
  <si>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</si>
  <si>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</si>
  <si>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</si>
  <si>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</si>
  <si>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</si>
  <si>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</si>
  <si>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</si>
  <si>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</si>
  <si>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</si>
  <si>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</si>
  <si>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</si>
  <si>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</si>
  <si>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</si>
  <si>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</si>
  <si>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</si>
  <si>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</si>
  <si>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</si>
  <si>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</si>
  <si>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</si>
  <si>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</si>
  <si>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</si>
  <si>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</si>
  <si>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</si>
  <si>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</si>
  <si>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</si>
  <si>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</si>
  <si>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</si>
  <si>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</si>
  <si>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</si>
  <si>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</si>
  <si>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</si>
  <si>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</si>
  <si>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</si>
  <si>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</si>
  <si>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</si>
  <si>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</si>
  <si>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</si>
  <si>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</si>
  <si>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</si>
  <si>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</si>
  <si>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</si>
  <si>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</si>
  <si>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</si>
  <si>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</si>
  <si>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</si>
  <si>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</si>
  <si>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</si>
  <si>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</si>
  <si>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</si>
  <si>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</si>
  <si>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</si>
  <si>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</si>
  <si>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</si>
  <si>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</si>
  <si>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</si>
  <si>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</si>
  <si>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</si>
  <si>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</si>
  <si>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</si>
  <si>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</si>
  <si>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</si>
  <si>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</si>
  <si>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</si>
  <si>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</si>
  <si>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</si>
  <si>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</si>
  <si>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</si>
  <si>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</si>
  <si>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</si>
  <si>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</si>
  <si>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</si>
  <si>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</si>
  <si>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</si>
  <si>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</si>
  <si>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</si>
  <si>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</si>
  <si>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</si>
  <si>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</si>
  <si>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</si>
  <si>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</si>
  <si>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</si>
  <si>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</si>
  <si>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</si>
  <si>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</si>
  <si>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</si>
  <si>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</si>
  <si>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</si>
  <si>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</si>
  <si>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</si>
  <si>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</si>
  <si>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</si>
  <si>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</si>
  <si>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</si>
  <si>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</si>
  <si>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</si>
  <si>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</si>
  <si>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</si>
  <si>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</si>
  <si>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</si>
  <si>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</si>
  <si>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</si>
  <si>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</si>
  <si>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</si>
  <si>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</si>
  <si>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</si>
  <si>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</si>
  <si>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</si>
  <si>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</si>
  <si>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</si>
  <si>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</si>
  <si>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</si>
  <si>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</si>
  <si>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</si>
  <si>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</si>
  <si>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</si>
  <si>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</si>
  <si>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</si>
  <si>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</si>
  <si>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</si>
  <si>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</si>
  <si>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</si>
  <si>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</si>
  <si>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</si>
  <si>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</si>
  <si>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</si>
  <si>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</si>
  <si>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</si>
  <si>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</si>
  <si>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</si>
  <si>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</si>
  <si>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</si>
  <si>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</si>
  <si>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</si>
  <si>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</si>
  <si>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</si>
  <si>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</si>
  <si>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</si>
  <si>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</si>
  <si>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</si>
  <si>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</si>
  <si>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</si>
  <si>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</si>
  <si>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</si>
  <si>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</si>
  <si>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</si>
  <si>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</si>
  <si>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</si>
  <si>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</si>
  <si>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</si>
  <si>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</si>
  <si>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</si>
  <si>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</si>
  <si>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</si>
  <si>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</si>
  <si>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</si>
  <si>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</si>
  <si>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</si>
  <si>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</si>
  <si>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</si>
  <si>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</si>
  <si>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</si>
  <si>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</si>
  <si>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</si>
  <si>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</si>
  <si>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</si>
  <si>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</si>
  <si>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</si>
  <si>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</si>
  <si>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</si>
  <si>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</si>
  <si>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</si>
  <si>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</si>
  <si>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</si>
  <si>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</si>
  <si>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</si>
  <si>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</si>
  <si>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</si>
  <si>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</si>
  <si>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</si>
  <si>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</si>
  <si>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</si>
  <si>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</si>
  <si>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</si>
  <si>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</si>
  <si>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</si>
  <si>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</si>
  <si>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</si>
  <si>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</si>
  <si>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</si>
  <si>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</si>
  <si>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</si>
  <si>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</si>
  <si>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</si>
  <si>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</si>
  <si>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</si>
  <si>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</si>
  <si>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</si>
  <si>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</si>
  <si>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</si>
  <si>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</si>
  <si>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</si>
  <si>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</si>
  <si>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</si>
  <si>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</si>
  <si>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</si>
  <si>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</si>
  <si>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</si>
  <si>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</si>
  <si>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</si>
  <si>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</si>
  <si>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</si>
  <si>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</si>
  <si>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</si>
  <si>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</si>
  <si>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</si>
  <si>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</si>
  <si>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</si>
  <si>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</si>
  <si>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</si>
  <si>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</si>
  <si>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</si>
  <si>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</si>
  <si>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</si>
  <si>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</si>
  <si>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</si>
  <si>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</si>
  <si>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</si>
  <si>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</si>
  <si>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</si>
  <si>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</si>
  <si>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</si>
  <si>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</si>
  <si>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</si>
  <si>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</si>
  <si>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</si>
  <si>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</si>
  <si>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</si>
  <si>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</si>
  <si>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</si>
  <si>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</si>
  <si>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</si>
  <si>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</si>
  <si>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</si>
  <si>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</si>
  <si>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</si>
  <si>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</si>
  <si>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</si>
  <si>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</si>
  <si>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</si>
  <si>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</si>
  <si>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</si>
  <si>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</si>
  <si>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</si>
  <si>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</si>
  <si>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</si>
  <si>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</si>
  <si>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</si>
  <si>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</si>
  <si>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</si>
  <si>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</si>
  <si>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</si>
  <si>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</si>
  <si>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</si>
  <si>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</si>
  <si>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</si>
  <si>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</si>
  <si>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</si>
  <si>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</si>
  <si>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</si>
  <si>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</si>
  <si>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</si>
  <si>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</si>
  <si>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</si>
  <si>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</si>
  <si>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</si>
  <si>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</si>
  <si>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</si>
  <si>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</si>
  <si>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</si>
  <si>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</si>
  <si>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</si>
  <si>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</si>
  <si>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</si>
  <si>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</si>
  <si>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</si>
  <si>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</si>
  <si>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</si>
  <si>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</si>
  <si>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</si>
  <si>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</si>
  <si>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</si>
  <si>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</si>
  <si>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</si>
  <si>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</si>
  <si>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</si>
  <si>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</si>
  <si>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</si>
  <si>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</si>
  <si>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</si>
  <si>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</si>
  <si>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</si>
  <si>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</si>
  <si>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</si>
  <si>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</si>
  <si>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</si>
  <si>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</si>
  <si>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</si>
  <si>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</si>
  <si>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</si>
  <si>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</si>
  <si>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</si>
  <si>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</si>
  <si>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</si>
  <si>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</si>
  <si>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</si>
  <si>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</si>
  <si>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</si>
  <si>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</si>
  <si>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</si>
  <si>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</si>
  <si>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</si>
  <si>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</si>
  <si>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</si>
  <si>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</si>
  <si>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</si>
  <si>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</si>
  <si>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</si>
  <si>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</si>
  <si>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</si>
  <si>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</si>
  <si>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</si>
  <si>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</si>
  <si>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</si>
  <si>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</si>
  <si>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</si>
  <si>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</si>
  <si>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</si>
  <si>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</si>
  <si>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</si>
  <si>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</si>
  <si>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</si>
  <si>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</si>
  <si>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</si>
  <si>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</si>
  <si>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</si>
  <si>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</si>
  <si>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</si>
  <si>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</si>
  <si>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</si>
  <si>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</si>
  <si>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</si>
  <si>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</si>
  <si>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</si>
  <si>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</si>
  <si>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</si>
  <si>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</si>
  <si>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</si>
  <si>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</si>
  <si>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</si>
  <si>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</si>
  <si>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</si>
  <si>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</si>
  <si>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</si>
  <si>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</si>
  <si>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</si>
  <si>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</si>
  <si>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</si>
  <si>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</si>
  <si>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</si>
  <si>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</si>
  <si>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</si>
  <si>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</si>
  <si>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</si>
  <si>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</si>
  <si>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</si>
  <si>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</si>
  <si>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</si>
  <si>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</si>
  <si>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</si>
  <si>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</si>
  <si>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</si>
  <si>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</si>
  <si>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</si>
  <si>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</si>
  <si>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</si>
  <si>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</si>
  <si>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</si>
  <si>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</si>
  <si>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</si>
  <si>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</si>
  <si>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</si>
  <si>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</si>
  <si>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</si>
  <si>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</si>
  <si>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</si>
  <si>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</si>
  <si>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</si>
  <si>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</si>
  <si>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</si>
  <si>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</si>
  <si>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</si>
  <si>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</si>
  <si>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</si>
  <si>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</si>
  <si>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</si>
  <si>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</si>
  <si>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</si>
  <si>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</si>
  <si>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</si>
  <si>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</si>
  <si>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</si>
  <si>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</si>
  <si>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</si>
  <si>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</si>
  <si>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</si>
  <si>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</si>
  <si>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</si>
  <si>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</si>
  <si>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</si>
  <si>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</si>
  <si>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</si>
  <si>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</si>
  <si>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</si>
  <si>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</si>
  <si>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</si>
  <si>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</si>
  <si>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</si>
  <si>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</si>
  <si>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</si>
  <si>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</si>
  <si>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</si>
  <si>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</si>
  <si>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</si>
  <si>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</si>
  <si>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</si>
  <si>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</si>
  <si>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</si>
  <si>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</si>
  <si>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</si>
  <si>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</si>
  <si>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</si>
  <si>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</si>
  <si>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</si>
  <si>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</si>
  <si>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</si>
  <si>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</si>
  <si>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</si>
  <si>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</si>
  <si>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</si>
  <si>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</si>
  <si>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</si>
  <si>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</si>
  <si>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</si>
  <si>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</si>
  <si>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</si>
  <si>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</si>
  <si>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</si>
  <si>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</si>
  <si>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</si>
  <si>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</si>
  <si>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</si>
  <si>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</si>
  <si>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</si>
  <si>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</si>
  <si>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</si>
  <si>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</si>
  <si>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</si>
  <si>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</si>
  <si>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</si>
  <si>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</si>
  <si>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</si>
  <si>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</si>
  <si>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</si>
  <si>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</si>
  <si>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</si>
  <si>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</si>
  <si>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</si>
  <si>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</si>
  <si>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</si>
  <si>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</si>
  <si>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</si>
  <si>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</si>
  <si>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</si>
  <si>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</si>
  <si>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</si>
  <si>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</si>
  <si>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</si>
  <si>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</si>
  <si>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</si>
  <si>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</si>
  <si>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</si>
  <si>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</si>
  <si>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</si>
  <si>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</si>
  <si>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</si>
  <si>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</si>
  <si>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</si>
  <si>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</si>
  <si>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</si>
  <si>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</si>
  <si>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</si>
  <si>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</si>
  <si>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</si>
  <si>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</si>
  <si>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</si>
  <si>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</si>
  <si>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</si>
  <si>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</si>
  <si>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</si>
  <si>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</si>
  <si>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</si>
  <si>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</si>
  <si>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</si>
  <si>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</si>
  <si>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</si>
  <si>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</si>
  <si>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</si>
  <si>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</si>
  <si>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</si>
  <si>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</si>
  <si>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</si>
  <si>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</si>
  <si>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</si>
  <si>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</si>
  <si>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</si>
  <si>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</si>
  <si>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</si>
  <si>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</si>
  <si>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</si>
  <si>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</si>
  <si>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</si>
  <si>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</si>
  <si>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</si>
  <si>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</si>
  <si>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</si>
  <si>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</si>
  <si>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</si>
  <si>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</si>
  <si>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</si>
  <si>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</si>
  <si>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</si>
  <si>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</si>
  <si>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</si>
  <si>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</si>
  <si>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</si>
  <si>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</si>
  <si>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</si>
  <si>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</si>
  <si>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</si>
  <si>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</si>
  <si>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</si>
  <si>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</si>
  <si>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</si>
  <si>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</si>
  <si>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</si>
  <si>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</si>
  <si>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</si>
  <si>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</si>
  <si>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</si>
  <si>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</si>
  <si>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</si>
  <si>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</si>
  <si>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</si>
  <si>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</si>
  <si>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</si>
  <si>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</si>
  <si>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</si>
  <si>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</si>
  <si>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</si>
  <si>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</si>
  <si>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</si>
  <si>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</si>
  <si>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</si>
  <si>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</si>
  <si>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</si>
  <si>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</si>
  <si>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</si>
  <si>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</si>
  <si>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</si>
  <si>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</si>
  <si>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</si>
  <si>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</si>
  <si>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</si>
  <si>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</si>
  <si>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</si>
  <si>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</si>
  <si>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</si>
  <si>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</si>
  <si>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</si>
  <si>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</si>
  <si>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</si>
  <si>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</si>
  <si>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</si>
  <si>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</si>
  <si>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</si>
  <si>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</si>
  <si>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</si>
  <si>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</si>
  <si>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</si>
  <si>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</si>
  <si>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</si>
  <si>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</si>
  <si>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</si>
  <si>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</si>
  <si>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</si>
  <si>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</si>
  <si>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</si>
  <si>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</si>
  <si>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</si>
  <si>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</si>
  <si>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</si>
  <si>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</si>
  <si>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</si>
  <si>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</si>
  <si>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</si>
  <si>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</si>
  <si>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</si>
  <si>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</si>
  <si>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</si>
  <si>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</si>
  <si>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</si>
  <si>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</si>
  <si>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</si>
  <si>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</si>
  <si>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</si>
  <si>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</si>
  <si>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</si>
  <si>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</si>
  <si>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</si>
  <si>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</si>
  <si>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</si>
  <si>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</si>
  <si>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</si>
  <si>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</si>
  <si>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</si>
  <si>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</si>
  <si>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</si>
  <si>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</si>
  <si>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</si>
  <si>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</si>
  <si>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</si>
  <si>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</si>
  <si>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</si>
  <si>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</si>
  <si>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</si>
  <si>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</si>
  <si>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</si>
  <si>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</si>
  <si>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</si>
  <si>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</si>
  <si>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</si>
  <si>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</si>
  <si>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</si>
  <si>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</si>
  <si>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</si>
  <si>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</si>
  <si>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</si>
  <si>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</si>
  <si>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</si>
  <si>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</si>
  <si>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</si>
  <si>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</si>
  <si>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</si>
  <si>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</si>
  <si>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</si>
  <si>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</si>
  <si>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</si>
  <si>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</si>
  <si>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</si>
  <si>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</si>
  <si>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</si>
  <si>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</si>
  <si>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</si>
  <si>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</si>
  <si>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</si>
  <si>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</si>
  <si>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</si>
  <si>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</si>
  <si>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</si>
  <si>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</si>
  <si>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</si>
  <si>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</si>
  <si>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</si>
  <si>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</si>
  <si>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</si>
  <si>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</si>
  <si>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</si>
  <si>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</si>
  <si>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</si>
  <si>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</si>
  <si>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</si>
  <si>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</si>
  <si>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</si>
  <si>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</si>
  <si>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</si>
  <si>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</si>
  <si>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</si>
  <si>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</si>
  <si>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</si>
  <si>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</si>
  <si>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</si>
  <si>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</si>
  <si>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</si>
  <si>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</si>
  <si>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</si>
  <si>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</si>
  <si>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</si>
  <si>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</si>
  <si>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</si>
  <si>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</si>
  <si>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</si>
  <si>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</si>
  <si>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</si>
  <si>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</si>
  <si>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</si>
  <si>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</si>
  <si>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</si>
  <si>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</si>
  <si>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</si>
  <si>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</si>
  <si>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</si>
  <si>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</si>
  <si>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</si>
  <si>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</si>
  <si>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</si>
  <si>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</si>
  <si>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</si>
  <si>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</si>
  <si>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</si>
  <si>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</si>
  <si>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</si>
  <si>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</si>
  <si>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</si>
  <si>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</si>
  <si>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</si>
  <si>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</si>
  <si>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</si>
  <si>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</si>
  <si>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</si>
  <si>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</si>
  <si>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</si>
  <si>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</si>
  <si>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</si>
  <si>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</si>
  <si>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</si>
  <si>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</si>
  <si>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</si>
  <si>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</si>
  <si>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</si>
  <si>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</si>
  <si>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</si>
  <si>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</si>
  <si>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</si>
  <si>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</si>
  <si>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</si>
  <si>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</si>
  <si>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</si>
  <si>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</si>
  <si>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</si>
  <si>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</si>
  <si>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</si>
  <si>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</si>
  <si>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</si>
  <si>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</si>
  <si>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</si>
  <si>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</si>
  <si>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</si>
  <si>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</si>
  <si>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</si>
  <si>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</si>
  <si>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</si>
  <si>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</si>
  <si>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</si>
  <si>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</si>
  <si>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</si>
  <si>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</si>
  <si>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</si>
  <si>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</si>
  <si>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</si>
  <si>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</si>
  <si>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</si>
  <si>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</si>
  <si>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</si>
  <si>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</si>
  <si>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</si>
  <si>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</si>
  <si>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</si>
  <si>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</si>
  <si>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</si>
  <si>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</si>
  <si>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</si>
  <si>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</si>
  <si>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</si>
  <si>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</si>
  <si>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</si>
  <si>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</si>
  <si>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</si>
  <si>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</si>
  <si>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</si>
  <si>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</si>
  <si>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</si>
  <si>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</si>
  <si>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</si>
  <si>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</si>
  <si>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</si>
  <si>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</si>
  <si>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</si>
  <si>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</si>
  <si>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</si>
  <si>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</si>
  <si>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</si>
  <si>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</si>
  <si>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</si>
  <si>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</si>
  <si>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</si>
  <si>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</si>
  <si>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</si>
  <si>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</si>
  <si>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</si>
  <si>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</si>
  <si>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</si>
  <si>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</si>
  <si>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</si>
  <si>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</si>
  <si>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</si>
  <si>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</si>
  <si>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</si>
  <si>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</si>
  <si>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</si>
  <si>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</si>
  <si>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</si>
  <si>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</si>
  <si>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</si>
  <si>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</si>
  <si>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</si>
  <si>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</si>
  <si>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</si>
  <si>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</si>
  <si>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</si>
  <si>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</si>
  <si>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</si>
  <si>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</si>
  <si>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</si>
  <si>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</si>
  <si>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</si>
  <si>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</si>
  <si>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</si>
  <si>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</si>
  <si>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</si>
  <si>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</si>
  <si>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</si>
  <si>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</si>
  <si>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</si>
  <si>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</si>
  <si>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</si>
  <si>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</si>
  <si>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</si>
  <si>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</si>
  <si>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</si>
  <si>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</si>
  <si>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</si>
  <si>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</si>
  <si>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</si>
  <si>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</si>
  <si>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</si>
  <si>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</si>
  <si>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</si>
  <si>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</si>
  <si>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</si>
  <si>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</si>
  <si>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</si>
  <si>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</si>
  <si>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</si>
  <si>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</si>
  <si>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</si>
  <si>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</si>
  <si>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</si>
  <si>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</si>
  <si>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</si>
  <si>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</si>
  <si>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</si>
  <si>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</si>
  <si>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</si>
  <si>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</si>
  <si>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</si>
  <si>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</si>
  <si>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</si>
  <si>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</si>
  <si>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</si>
  <si>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</si>
  <si>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</si>
  <si>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</si>
  <si>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</si>
  <si>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</si>
  <si>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</si>
  <si>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</si>
  <si>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</si>
  <si>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</si>
  <si>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</si>
  <si>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</si>
  <si>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</si>
  <si>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</si>
  <si>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</si>
  <si>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</si>
  <si>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</si>
  <si>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</si>
  <si>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</si>
  <si>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</si>
  <si>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</si>
  <si>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</si>
  <si>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</si>
  <si>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</si>
  <si>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</si>
  <si>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</si>
  <si>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</si>
  <si>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</si>
  <si>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</si>
  <si>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</si>
  <si>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</si>
  <si>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</si>
  <si>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</si>
  <si>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</si>
  <si>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</si>
  <si>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</si>
  <si>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</si>
  <si>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</si>
  <si>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</si>
  <si>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</si>
  <si>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</si>
  <si>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</si>
  <si>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</si>
  <si>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</si>
  <si>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</si>
  <si>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</si>
  <si>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</si>
  <si>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</si>
  <si>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</si>
  <si>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</si>
  <si>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</si>
  <si>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</si>
  <si>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</si>
  <si>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</si>
  <si>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</si>
  <si>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</si>
  <si>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</si>
  <si>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</si>
  <si>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</si>
  <si>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</si>
  <si>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</si>
  <si>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</si>
  <si>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</si>
  <si>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</si>
  <si>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</si>
  <si>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</si>
  <si>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</si>
  <si>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</si>
  <si>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</si>
  <si>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</si>
  <si>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</si>
  <si>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</si>
  <si>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</si>
  <si>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</si>
  <si>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</si>
  <si>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</si>
  <si>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</si>
  <si>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</si>
  <si>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</si>
  <si>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</si>
  <si>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</si>
  <si>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</si>
  <si>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</si>
  <si>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</si>
  <si>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</si>
  <si>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</si>
  <si>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</si>
  <si>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</si>
  <si>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</si>
  <si>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</si>
  <si>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</si>
  <si>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</si>
  <si>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</si>
  <si>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</si>
  <si>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</si>
  <si>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</si>
  <si>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</si>
  <si>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</si>
  <si>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</si>
  <si>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</si>
  <si>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</si>
  <si>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</si>
  <si>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</si>
  <si>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</si>
  <si>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</si>
  <si>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</si>
  <si>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</si>
  <si>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</si>
  <si>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</si>
  <si>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</si>
  <si>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</si>
  <si>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</si>
  <si>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</si>
  <si>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</si>
  <si>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</si>
  <si>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</si>
  <si>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</si>
  <si>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</si>
  <si>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</si>
  <si>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</si>
  <si>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</si>
  <si>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</si>
  <si>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</si>
  <si>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</si>
  <si>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</si>
  <si>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</si>
  <si>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</si>
  <si>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</si>
  <si>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</si>
  <si>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</si>
  <si>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</si>
  <si>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</si>
  <si>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</si>
  <si>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</si>
  <si>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</si>
  <si>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</si>
  <si>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</si>
  <si>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</si>
  <si>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</si>
  <si>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</si>
  <si>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</si>
  <si>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</si>
  <si>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</si>
  <si>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</si>
  <si>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</si>
  <si>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</si>
  <si>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</si>
  <si>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</si>
  <si>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</si>
  <si>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</si>
  <si>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</si>
  <si>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</si>
  <si>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</si>
  <si>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</si>
  <si>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</si>
  <si>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</si>
  <si>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</si>
  <si>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</si>
  <si>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</si>
  <si>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</si>
  <si>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</si>
  <si>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</si>
  <si>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</si>
  <si>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</si>
  <si>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</si>
  <si>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</si>
  <si>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</si>
  <si>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</si>
  <si>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</si>
  <si>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</si>
  <si>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</si>
  <si>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</si>
  <si>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</si>
  <si>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</si>
  <si>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</si>
  <si>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</si>
  <si>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</si>
  <si>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</si>
  <si>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</si>
  <si>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</si>
  <si>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</si>
  <si>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</si>
  <si>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</si>
  <si>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</si>
  <si>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</si>
  <si>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</si>
  <si>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</si>
  <si>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</si>
  <si>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</si>
  <si>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</si>
  <si>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</si>
  <si>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</si>
  <si>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</si>
  <si>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</si>
  <si>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</si>
  <si>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</si>
  <si>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</si>
  <si>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</si>
  <si>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</si>
  <si>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</si>
  <si>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</si>
  <si>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</si>
  <si>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</si>
  <si>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</si>
  <si>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</si>
  <si>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</si>
  <si>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</si>
  <si>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</si>
  <si>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</si>
  <si>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</si>
  <si>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</si>
  <si>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</si>
  <si>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</si>
  <si>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</si>
  <si>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</si>
  <si>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</si>
  <si>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</si>
  <si>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</si>
  <si>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</si>
  <si>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</si>
  <si>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</si>
  <si>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</si>
  <si>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</si>
  <si>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</si>
  <si>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</si>
  <si>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</si>
  <si>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</si>
  <si>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</si>
  <si>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</si>
  <si>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</si>
  <si>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</si>
  <si>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</si>
  <si>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</si>
  <si>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</si>
  <si>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</si>
  <si>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</si>
  <si>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</si>
  <si>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</si>
  <si>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</si>
  <si>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</si>
  <si>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</si>
  <si>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</si>
  <si>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</si>
  <si>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</si>
  <si>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</si>
  <si>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</si>
  <si>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</si>
  <si>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</si>
  <si>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</si>
  <si>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</si>
  <si>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</si>
  <si>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</si>
  <si>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</si>
  <si>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</si>
  <si>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</si>
  <si>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</si>
  <si>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</si>
  <si>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</si>
  <si>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</si>
  <si>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</si>
  <si>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</si>
  <si>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</si>
  <si>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</si>
  <si>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</si>
  <si>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</si>
  <si>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</si>
  <si>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</si>
  <si>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</si>
  <si>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</si>
  <si>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</si>
  <si>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</si>
  <si>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</si>
  <si>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</si>
  <si>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</si>
  <si>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</si>
  <si>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</si>
  <si>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</si>
  <si>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</si>
  <si>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</si>
  <si>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</si>
  <si>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</si>
  <si>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</si>
  <si>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</si>
  <si>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</si>
  <si>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</si>
  <si>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</si>
  <si>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</si>
  <si>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</si>
  <si>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</si>
  <si>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</si>
  <si>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</si>
  <si>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</si>
  <si>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</si>
  <si>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</si>
  <si>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</si>
  <si>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</si>
  <si>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</si>
  <si>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</si>
  <si>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</si>
  <si>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</si>
  <si>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</si>
  <si>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</si>
  <si>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</si>
  <si>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</si>
  <si>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</si>
  <si>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</si>
  <si>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</si>
  <si>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</si>
  <si>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</si>
  <si>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</si>
  <si>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</si>
  <si>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</si>
  <si>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</si>
  <si>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</si>
  <si>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</si>
  <si>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</si>
  <si>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</si>
  <si>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</si>
  <si>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</si>
  <si>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</si>
  <si>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</si>
  <si>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</si>
  <si>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</si>
  <si>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</si>
  <si>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</si>
  <si>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</si>
  <si>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</si>
  <si>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</si>
  <si>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</si>
  <si>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</si>
  <si>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</si>
  <si>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</si>
  <si>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</si>
  <si>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</si>
  <si>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</si>
  <si>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</si>
  <si>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</si>
  <si>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</si>
  <si>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</si>
  <si>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</si>
  <si>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</si>
  <si>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</si>
  <si>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</si>
  <si>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</si>
  <si>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</si>
  <si>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</si>
  <si>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</si>
  <si>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</si>
  <si>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</si>
  <si>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</si>
  <si>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</si>
  <si>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</si>
  <si>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</si>
  <si>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</si>
  <si>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</si>
  <si>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</si>
  <si>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</si>
  <si>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</si>
  <si>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</si>
  <si>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</si>
  <si>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</si>
  <si>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</si>
  <si>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</si>
  <si>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</si>
  <si>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</si>
  <si>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</si>
  <si>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</si>
  <si>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</si>
  <si>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</si>
  <si>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</si>
  <si>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</si>
  <si>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</si>
  <si>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</si>
  <si>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</si>
  <si>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</si>
  <si>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</si>
  <si>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</si>
  <si>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</si>
  <si>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</si>
  <si>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</si>
  <si>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</si>
  <si>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</si>
  <si>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</si>
  <si>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</si>
  <si>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</si>
  <si>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</si>
  <si>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</si>
  <si>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</si>
  <si>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</si>
  <si>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</si>
  <si>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</si>
  <si>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</si>
  <si>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</si>
  <si>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</si>
  <si>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</si>
  <si>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</si>
  <si>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</si>
  <si>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</si>
  <si>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</si>
  <si>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</si>
  <si>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</si>
  <si>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</si>
  <si>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</si>
  <si>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</si>
  <si>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</si>
  <si>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</si>
  <si>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</si>
  <si>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</si>
  <si>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</si>
  <si>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</si>
  <si>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</si>
  <si>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</si>
  <si>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</si>
  <si>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</si>
  <si>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</si>
  <si>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</si>
  <si>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</si>
  <si>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</si>
  <si>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</si>
  <si>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</si>
  <si>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</si>
  <si>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</si>
  <si>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</si>
  <si>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</si>
  <si>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</si>
  <si>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</si>
  <si>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</si>
  <si>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</si>
  <si>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</si>
  <si>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</si>
  <si>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</si>
  <si>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</si>
  <si>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</si>
  <si>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</si>
  <si>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</si>
  <si>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</si>
  <si>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</si>
  <si>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</si>
  <si>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</si>
  <si>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</si>
  <si>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</si>
  <si>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</si>
  <si>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</si>
  <si>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</si>
  <si>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</si>
  <si>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</si>
  <si>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</si>
  <si>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</si>
  <si>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</si>
  <si>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</si>
  <si>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</si>
  <si>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</si>
  <si>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</si>
  <si>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</si>
  <si>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</si>
  <si>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</si>
  <si>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</si>
  <si>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</si>
  <si>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</si>
  <si>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</si>
  <si>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</si>
  <si>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</si>
  <si>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</si>
  <si>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</si>
  <si>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</si>
  <si>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</si>
  <si>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</si>
  <si>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</si>
  <si>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</si>
  <si>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</si>
  <si>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</si>
  <si>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</si>
  <si>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</si>
  <si>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</si>
  <si>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</si>
  <si>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</si>
  <si>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</si>
  <si>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</si>
  <si>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</si>
  <si>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</si>
  <si>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</si>
  <si>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</si>
  <si>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</si>
  <si>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</si>
  <si>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</si>
  <si>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</si>
  <si>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</si>
  <si>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</si>
  <si>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</si>
  <si>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</si>
  <si>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</si>
  <si>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</si>
  <si>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</si>
  <si>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</si>
  <si>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</si>
  <si>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</si>
  <si>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</si>
  <si>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</si>
  <si>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</si>
  <si>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</si>
  <si>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</si>
  <si>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</si>
  <si>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</si>
  <si>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</si>
  <si>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</si>
  <si>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</si>
  <si>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</si>
  <si>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</si>
  <si>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</si>
  <si>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</si>
  <si>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</si>
  <si>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</si>
  <si>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</si>
  <si>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</si>
  <si>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</si>
  <si>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</si>
  <si>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</si>
  <si>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</si>
  <si>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</si>
  <si>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</si>
  <si>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</si>
  <si>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</si>
  <si>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</si>
  <si>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</si>
  <si>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</si>
  <si>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</si>
  <si>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</si>
  <si>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</si>
  <si>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</si>
  <si>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</si>
  <si>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</si>
  <si>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</si>
  <si>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</si>
  <si>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</si>
  <si>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</si>
  <si>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</si>
  <si>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</si>
  <si>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</si>
  <si>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</si>
  <si>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</si>
  <si>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</si>
  <si>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</si>
  <si>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</si>
  <si>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</si>
  <si>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</si>
  <si>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</si>
  <si>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</si>
  <si>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</si>
  <si>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</si>
  <si>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</si>
  <si>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</si>
  <si>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</si>
  <si>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</si>
  <si>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</si>
  <si>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</si>
  <si>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</si>
  <si>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</si>
  <si>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</si>
  <si>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</si>
  <si>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</si>
  <si>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</si>
  <si>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</si>
  <si>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</si>
  <si>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</si>
  <si>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</si>
  <si>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</si>
  <si>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</si>
  <si>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</si>
  <si>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</si>
  <si>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</si>
  <si>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</si>
  <si>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</si>
  <si>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</si>
  <si>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</si>
  <si>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</si>
  <si>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</si>
  <si>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</si>
  <si>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</si>
  <si>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</si>
  <si>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</si>
  <si>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</si>
  <si>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</si>
  <si>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</si>
  <si>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</si>
  <si>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</si>
  <si>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</si>
  <si>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</si>
  <si>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</si>
  <si>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</si>
  <si>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</si>
  <si>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</si>
  <si>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</si>
  <si>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</si>
  <si>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</si>
  <si>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</si>
  <si>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</si>
  <si>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</si>
  <si>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</si>
  <si>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</si>
  <si>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</si>
  <si>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</si>
  <si>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</si>
  <si>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</si>
  <si>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</si>
  <si>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</si>
  <si>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</si>
  <si>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</si>
  <si>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</si>
  <si>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</si>
  <si>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</si>
  <si>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</si>
  <si>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</si>
  <si>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</si>
  <si>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</si>
  <si>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</si>
  <si>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</si>
  <si>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</si>
  <si>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</si>
  <si>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</si>
  <si>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</si>
  <si>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</si>
  <si>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</si>
  <si>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</si>
  <si>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</si>
  <si>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</si>
  <si>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</si>
  <si>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</si>
  <si>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</si>
  <si>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</si>
  <si>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</si>
  <si>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</si>
  <si>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</si>
  <si>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</si>
  <si>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</si>
  <si>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</si>
  <si>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</si>
  <si>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</si>
  <si>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</si>
  <si>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</si>
  <si>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</si>
  <si>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</si>
  <si>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</si>
  <si>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</si>
  <si>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</si>
  <si>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</si>
  <si>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</si>
  <si>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</si>
  <si>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</si>
  <si>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</si>
  <si>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</si>
  <si>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</si>
  <si>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</si>
  <si>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</si>
  <si>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</si>
  <si>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</si>
  <si>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</si>
  <si>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</si>
  <si>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</si>
  <si>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</si>
  <si>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</si>
  <si>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</si>
  <si>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</si>
  <si>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</si>
  <si>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</si>
  <si>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</si>
  <si>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</si>
  <si>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</si>
  <si>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</si>
  <si>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</si>
  <si>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</si>
  <si>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</si>
  <si>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</si>
  <si>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</si>
  <si>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</si>
  <si>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</si>
  <si>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</si>
  <si>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</si>
  <si>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</si>
  <si>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</si>
  <si>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</si>
  <si>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</si>
  <si>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</si>
  <si>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</si>
  <si>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</si>
  <si>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</si>
  <si>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</si>
  <si>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</si>
  <si>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</si>
  <si>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</si>
  <si>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</si>
  <si>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</si>
  <si>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</si>
  <si>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</si>
  <si>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</si>
  <si>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</si>
  <si>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</si>
  <si>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</si>
  <si>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</si>
  <si>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</si>
  <si>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</si>
  <si>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</si>
  <si>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</si>
  <si>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</si>
  <si>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</si>
  <si>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</si>
  <si>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</si>
  <si>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</si>
  <si>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</si>
  <si>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</si>
  <si>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</si>
  <si>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</si>
  <si>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</si>
  <si>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</si>
  <si>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</si>
  <si>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</si>
  <si>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</si>
  <si>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</si>
  <si>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</si>
  <si>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</si>
  <si>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</si>
  <si>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</si>
  <si>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</si>
  <si>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</si>
  <si>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</si>
  <si>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</si>
  <si>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</si>
  <si>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</si>
  <si>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</si>
  <si>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</si>
  <si>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</si>
  <si>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</si>
  <si>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</si>
  <si>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</si>
  <si>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</si>
  <si>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</si>
  <si>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</si>
  <si>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</si>
  <si>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</si>
  <si>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</si>
  <si>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</si>
  <si>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</si>
  <si>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</si>
  <si>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</si>
  <si>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</si>
  <si>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</si>
  <si>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</si>
  <si>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</si>
  <si>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</si>
  <si>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</si>
  <si>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</si>
  <si>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</si>
  <si>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</si>
  <si>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</si>
  <si>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</si>
  <si>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</si>
  <si>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</si>
  <si>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</si>
  <si>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</si>
  <si>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</si>
  <si>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</si>
  <si>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</si>
  <si>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</si>
  <si>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</si>
  <si>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</si>
  <si>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</si>
  <si>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</si>
  <si>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</si>
  <si>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</si>
  <si>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</si>
  <si>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</si>
  <si>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</si>
  <si>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</si>
  <si>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</si>
  <si>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</si>
  <si>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</si>
  <si>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</si>
  <si>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</si>
  <si>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</si>
  <si>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</si>
  <si>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</si>
  <si>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</si>
  <si>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</si>
  <si>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</si>
  <si>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</si>
  <si>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</si>
  <si>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</si>
  <si>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</si>
  <si>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</si>
  <si>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</si>
  <si>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</si>
  <si>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</si>
  <si>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</si>
  <si>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</si>
  <si>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</si>
  <si>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</si>
  <si>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</si>
  <si>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</si>
  <si>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</si>
  <si>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</si>
  <si>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</si>
  <si>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</si>
  <si>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</si>
  <si>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</si>
  <si>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</si>
  <si>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</si>
  <si>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</si>
  <si>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</si>
  <si>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</si>
  <si>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</si>
  <si>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</si>
  <si>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</si>
  <si>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</si>
  <si>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</si>
  <si>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</si>
  <si>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</si>
  <si>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</si>
  <si>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</si>
  <si>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</si>
  <si>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</si>
  <si>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</si>
  <si>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</si>
  <si>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</si>
  <si>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</si>
  <si>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</si>
  <si>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</si>
  <si>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</si>
  <si>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</si>
  <si>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</si>
  <si>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</si>
  <si>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</si>
  <si>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</si>
  <si>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</si>
  <si>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</si>
  <si>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</si>
  <si>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</si>
  <si>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</si>
  <si>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</si>
  <si>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</si>
  <si>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</si>
  <si>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</si>
  <si>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</si>
  <si>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</si>
  <si>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</si>
  <si>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</si>
  <si>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</si>
  <si>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</si>
  <si>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</si>
  <si>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</si>
  <si>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</si>
  <si>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</si>
  <si>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</si>
  <si>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</si>
  <si>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</si>
  <si>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</si>
  <si>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</si>
  <si>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</si>
  <si>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</si>
  <si>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</si>
  <si>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</si>
  <si>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</si>
  <si>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</si>
  <si>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</si>
  <si>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</si>
  <si>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</si>
  <si>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</si>
  <si>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</si>
  <si>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</si>
  <si>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</si>
  <si>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</si>
  <si>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</si>
  <si>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</si>
  <si>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</si>
  <si>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</si>
  <si>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</si>
  <si>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</si>
  <si>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</si>
  <si>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</si>
  <si>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</si>
  <si>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</si>
  <si>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</si>
  <si>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</si>
  <si>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</si>
  <si>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</si>
  <si>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</si>
  <si>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</si>
  <si>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</si>
  <si>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</si>
  <si>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</si>
  <si>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</si>
  <si>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</si>
  <si>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</si>
  <si>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</si>
  <si>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</si>
  <si>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</si>
  <si>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</si>
  <si>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</si>
  <si>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</si>
  <si>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</si>
  <si>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</si>
  <si>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</si>
  <si>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</si>
  <si>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</si>
  <si>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</si>
  <si>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</si>
  <si>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</si>
  <si>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</si>
  <si>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</si>
  <si>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</si>
  <si>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</si>
  <si>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</si>
  <si>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</si>
  <si>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</si>
  <si>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</si>
  <si>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</si>
  <si>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</si>
  <si>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</si>
  <si>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</si>
  <si>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</si>
  <si>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</si>
  <si>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</si>
  <si>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</si>
  <si>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</si>
  <si>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</si>
  <si>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</si>
  <si>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</si>
  <si>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</si>
  <si>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</si>
  <si>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</si>
  <si>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</si>
  <si>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</si>
  <si>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</si>
  <si>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</si>
  <si>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</si>
  <si>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</si>
  <si>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</si>
  <si>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</si>
  <si>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</si>
  <si>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</si>
  <si>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</si>
  <si>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</si>
  <si>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</si>
  <si>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</si>
  <si>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</si>
  <si>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</si>
  <si>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</si>
  <si>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</si>
  <si>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</si>
  <si>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</si>
  <si>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</si>
  <si>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</si>
  <si>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</si>
  <si>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</si>
  <si>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</si>
  <si>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</si>
  <si>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</si>
  <si>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</si>
  <si>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</si>
  <si>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</si>
  <si>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</si>
  <si>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</si>
  <si>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</si>
  <si>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</si>
  <si>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</si>
  <si>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</si>
  <si>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</si>
  <si>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</si>
  <si>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</si>
  <si>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</si>
  <si>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</si>
  <si>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</si>
  <si>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</si>
  <si>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</si>
  <si>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</si>
  <si>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</si>
  <si>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</si>
  <si>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</si>
  <si>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</si>
  <si>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</si>
  <si>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</si>
  <si>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</si>
  <si>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</si>
  <si>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</si>
  <si>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</si>
  <si>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</si>
  <si>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</si>
  <si>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</si>
  <si>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</si>
  <si>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</si>
  <si>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</si>
  <si>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</si>
  <si>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</si>
  <si>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</si>
  <si>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</si>
  <si>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</si>
  <si>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</si>
  <si>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</si>
  <si>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</si>
  <si>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</si>
  <si>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</si>
  <si>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</si>
  <si>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</si>
  <si>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</si>
  <si>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</si>
  <si>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</si>
  <si>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</si>
  <si>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</si>
  <si>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</si>
  <si>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</si>
  <si>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</si>
  <si>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</si>
  <si>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</si>
  <si>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</si>
  <si>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</si>
  <si>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</si>
  <si>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</si>
  <si>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</si>
  <si>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</si>
  <si>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</si>
  <si>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</si>
  <si>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</si>
  <si>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</si>
  <si>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</si>
  <si>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</si>
  <si>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</si>
  <si>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</si>
  <si>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</si>
  <si>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</si>
  <si>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</si>
  <si>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</si>
  <si>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</si>
  <si>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</si>
  <si>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</si>
  <si>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</si>
  <si>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</si>
  <si>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</si>
  <si>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</si>
  <si>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</si>
  <si>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</si>
  <si>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</si>
  <si>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</si>
  <si>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</si>
  <si>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</si>
  <si>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</si>
  <si>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</si>
  <si>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</si>
  <si>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</si>
  <si>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</si>
  <si>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</si>
  <si>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</si>
  <si>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</si>
  <si>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</si>
  <si>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</si>
  <si>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</si>
  <si>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</si>
  <si>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</si>
  <si>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</si>
  <si>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</si>
  <si>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</si>
  <si>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</si>
  <si>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</si>
  <si>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</si>
  <si>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</si>
  <si>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</si>
  <si>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</si>
  <si>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</si>
  <si>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</si>
  <si>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</si>
  <si>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</si>
  <si>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</si>
  <si>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</si>
  <si>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</si>
  <si>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</si>
  <si>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</si>
  <si>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</si>
  <si>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</si>
  <si>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</si>
  <si>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</si>
  <si>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</si>
  <si>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</si>
  <si>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</si>
  <si>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</si>
  <si>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</si>
  <si>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</si>
  <si>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</si>
  <si>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</si>
  <si>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</si>
  <si>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</si>
  <si>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</si>
  <si>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</si>
  <si>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</si>
  <si>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</si>
  <si>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</si>
  <si>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</si>
  <si>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</si>
  <si>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</si>
  <si>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</si>
  <si>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</si>
  <si>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</si>
  <si>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</si>
  <si>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</si>
  <si>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</si>
  <si>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</si>
  <si>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</si>
  <si>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</si>
  <si>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</si>
  <si>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</si>
  <si>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</si>
  <si>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</si>
  <si>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</si>
  <si>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</si>
  <si>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</si>
  <si>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</si>
  <si>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</si>
  <si>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</si>
  <si>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</si>
  <si>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</si>
  <si>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</si>
  <si>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</si>
  <si>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</si>
  <si>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</si>
  <si>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</si>
  <si>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</si>
  <si>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</si>
  <si>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</si>
  <si>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</si>
  <si>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</si>
  <si>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</si>
  <si>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</si>
  <si>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</si>
  <si>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</si>
  <si>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</si>
  <si>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</si>
  <si>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</si>
  <si>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</si>
  <si>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</si>
  <si>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</si>
  <si>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</si>
  <si>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</si>
  <si>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</si>
  <si>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</si>
  <si>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</si>
  <si>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</si>
  <si>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</si>
  <si>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</si>
  <si>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</si>
  <si>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</si>
  <si>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</si>
  <si>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</si>
  <si>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</si>
  <si>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</si>
  <si>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</si>
  <si>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</si>
  <si>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</si>
  <si>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</si>
  <si>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</si>
  <si>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</si>
  <si>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</si>
  <si>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</si>
  <si>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</si>
  <si>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</si>
  <si>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</si>
  <si>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</si>
  <si>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</si>
  <si>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</si>
  <si>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</si>
  <si>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</si>
  <si>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</si>
  <si>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</si>
  <si>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</si>
  <si>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</si>
  <si>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</si>
  <si>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</si>
  <si>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</si>
  <si>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</si>
  <si>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</si>
  <si>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</si>
  <si>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</si>
  <si>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</si>
  <si>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</si>
  <si>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</si>
  <si>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</si>
  <si>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</si>
  <si>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</si>
  <si>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</si>
  <si>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</si>
  <si>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</si>
  <si>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</si>
  <si>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</si>
  <si>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</si>
  <si>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</si>
  <si>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</si>
  <si>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</si>
  <si>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</si>
  <si>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</si>
  <si>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</si>
  <si>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</si>
  <si>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</si>
  <si>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</si>
  <si>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</si>
  <si>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</si>
  <si>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</si>
  <si>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</si>
  <si>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</si>
  <si>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</si>
  <si>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</si>
  <si>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</si>
  <si>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</si>
  <si>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</si>
  <si>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</si>
  <si>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</si>
  <si>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</si>
  <si>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</si>
  <si>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</si>
  <si>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</si>
  <si>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</si>
  <si>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</si>
  <si>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</si>
  <si>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</si>
  <si>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</si>
  <si>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</si>
  <si>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</si>
  <si>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</si>
  <si>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</si>
  <si>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</si>
  <si>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</si>
  <si>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</si>
  <si>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</si>
  <si>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</si>
  <si>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</si>
  <si>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</si>
  <si>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</si>
  <si>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</si>
  <si>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</si>
  <si>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</si>
  <si>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</si>
  <si>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</si>
  <si>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</si>
  <si>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</si>
  <si>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</si>
  <si>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</si>
  <si>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</si>
  <si>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</si>
  <si>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</si>
  <si>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</si>
  <si>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</si>
  <si>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</si>
  <si>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</si>
  <si>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</si>
  <si>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</si>
  <si>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</si>
  <si>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</si>
  <si>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</si>
  <si>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</si>
  <si>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</si>
  <si>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</si>
  <si>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</si>
  <si>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</si>
  <si>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</si>
  <si>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</si>
  <si>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</si>
  <si>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</si>
  <si>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</si>
  <si>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</si>
  <si>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</si>
  <si>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</si>
  <si>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</si>
  <si>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</si>
  <si>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</si>
  <si>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</si>
  <si>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</si>
  <si>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</si>
  <si>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</si>
  <si>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</si>
  <si>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</si>
  <si>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</si>
  <si>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</si>
  <si>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</si>
  <si>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</si>
  <si>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</si>
  <si>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</si>
  <si>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</si>
  <si>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</si>
  <si>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</si>
  <si>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</si>
  <si>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</si>
  <si>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</si>
  <si>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</si>
  <si>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</si>
  <si>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</si>
  <si>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</si>
  <si>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</si>
  <si>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</si>
  <si>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</si>
  <si>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</si>
  <si>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</si>
  <si>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</si>
  <si>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</si>
  <si>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</si>
  <si>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</si>
  <si>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</si>
  <si>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</si>
  <si>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</si>
  <si>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</si>
  <si>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</si>
  <si>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</si>
  <si>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</si>
  <si>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</si>
  <si>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</si>
  <si>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</si>
  <si>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</si>
  <si>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</si>
  <si>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</si>
  <si>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</si>
  <si>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</si>
  <si>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</si>
  <si>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</si>
  <si>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</si>
  <si>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</si>
  <si>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</si>
  <si>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</si>
  <si>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</si>
  <si>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</si>
  <si>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</si>
  <si>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</si>
  <si>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</si>
  <si>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</si>
  <si>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</si>
  <si>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</si>
  <si>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</si>
  <si>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</si>
  <si>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</si>
  <si>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</si>
  <si>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</si>
  <si>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</si>
  <si>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</si>
  <si>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</si>
  <si>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</si>
  <si>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</si>
  <si>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</si>
  <si>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</si>
  <si>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</si>
  <si>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</si>
  <si>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</si>
  <si>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</si>
  <si>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</si>
  <si>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</si>
  <si>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</si>
  <si>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</si>
  <si>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</si>
  <si>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</si>
  <si>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</si>
  <si>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</si>
  <si>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</si>
  <si>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</si>
  <si>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</si>
  <si>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</si>
  <si>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</si>
  <si>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</si>
  <si>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</si>
  <si>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</si>
  <si>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</si>
  <si>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</si>
  <si>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</si>
  <si>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</si>
  <si>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</si>
  <si>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</si>
  <si>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</si>
  <si>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</si>
  <si>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</si>
  <si>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</si>
  <si>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</si>
  <si>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</si>
  <si>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</si>
  <si>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</si>
  <si>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</si>
  <si>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</si>
  <si>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</si>
  <si>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</si>
  <si>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</si>
  <si>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</si>
  <si>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</si>
  <si>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</si>
  <si>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</si>
  <si>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</si>
  <si>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</si>
  <si>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</si>
  <si>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</si>
  <si>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</si>
  <si>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</si>
  <si>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</si>
  <si>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</si>
  <si>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</si>
  <si>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</si>
  <si>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</si>
  <si>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</si>
  <si>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</si>
  <si>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</si>
  <si>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</si>
  <si>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</si>
  <si>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</si>
  <si>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</si>
  <si>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</si>
  <si>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</si>
  <si>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</si>
  <si>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</si>
  <si>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</si>
  <si>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</si>
  <si>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</si>
  <si>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</si>
  <si>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</si>
  <si>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</si>
  <si>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</si>
  <si>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</si>
  <si>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</si>
  <si>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</si>
  <si>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</si>
  <si>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</si>
  <si>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</si>
  <si>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</si>
  <si>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</si>
  <si>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</si>
  <si>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</si>
  <si>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</si>
  <si>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</si>
  <si>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</si>
  <si>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</si>
  <si>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</si>
  <si>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</si>
  <si>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</si>
  <si>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</si>
  <si>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</si>
  <si>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</si>
  <si>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</si>
  <si>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</si>
  <si>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</si>
  <si>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</si>
  <si>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</si>
  <si>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</si>
  <si>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</si>
  <si>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</si>
  <si>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</si>
  <si>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</si>
  <si>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</si>
  <si>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</si>
  <si>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</si>
  <si>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</si>
  <si>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</si>
  <si>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</si>
  <si>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</si>
  <si>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</si>
  <si>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</si>
  <si>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</si>
  <si>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</si>
  <si>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</si>
  <si>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</si>
  <si>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</si>
  <si>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</si>
  <si>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</si>
  <si>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</si>
  <si>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</si>
  <si>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</si>
  <si>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</si>
  <si>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</si>
  <si>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</si>
  <si>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</si>
  <si>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</si>
  <si>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</si>
  <si>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</si>
  <si>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</si>
  <si>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</si>
  <si>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</si>
  <si>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</si>
  <si>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</si>
  <si>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</si>
  <si>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</si>
  <si>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</si>
  <si>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</si>
  <si>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</si>
  <si>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</si>
  <si>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</si>
  <si>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</si>
  <si>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</si>
  <si>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</si>
  <si>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</si>
  <si>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</si>
  <si>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</si>
  <si>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</si>
  <si>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</si>
  <si>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</si>
  <si>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</si>
  <si>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</si>
  <si>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</si>
  <si>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</si>
  <si>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</si>
  <si>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</si>
  <si>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</si>
  <si>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</si>
  <si>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</si>
  <si>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</si>
  <si>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</si>
  <si>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</si>
  <si>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</si>
  <si>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</si>
  <si>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</si>
  <si>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</si>
  <si>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</si>
  <si>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</si>
  <si>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</si>
  <si>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</si>
  <si>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</si>
  <si>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</si>
  <si>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</si>
  <si>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</si>
  <si>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</si>
  <si>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</si>
  <si>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</si>
  <si>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</si>
  <si>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</si>
  <si>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</si>
  <si>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</si>
  <si>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</si>
  <si>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</si>
  <si>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</si>
  <si>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</si>
  <si>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</si>
  <si>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</si>
  <si>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</si>
  <si>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</si>
  <si>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</si>
  <si>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</si>
  <si>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</si>
  <si>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</si>
  <si>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</si>
  <si>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</si>
  <si>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</si>
  <si>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</si>
  <si>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</si>
  <si>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</si>
  <si>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</si>
  <si>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</si>
  <si>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</si>
  <si>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</si>
  <si>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</si>
  <si>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</si>
  <si>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</si>
  <si>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</si>
  <si>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</si>
  <si>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</si>
  <si>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</si>
  <si>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</si>
  <si>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</si>
  <si>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</si>
  <si>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</si>
  <si>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</si>
  <si>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</si>
  <si>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</si>
  <si>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</si>
  <si>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</si>
  <si>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</si>
  <si>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</si>
  <si>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</si>
  <si>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</si>
  <si>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</si>
  <si>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</si>
  <si>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</si>
  <si>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</si>
  <si>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</si>
  <si>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</si>
  <si>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</si>
  <si>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</si>
  <si>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</si>
  <si>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</si>
  <si>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</si>
  <si>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</si>
  <si>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</si>
  <si>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</si>
  <si>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</si>
  <si>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</si>
  <si>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</si>
  <si>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</si>
  <si>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</si>
  <si>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</si>
  <si>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</si>
  <si>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</si>
  <si>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</si>
  <si>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</si>
  <si>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</si>
  <si>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</si>
  <si>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</si>
  <si>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</si>
  <si>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</si>
  <si>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</si>
  <si>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</si>
  <si>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</si>
  <si>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</si>
  <si>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</si>
  <si>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</si>
  <si>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</si>
  <si>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</si>
  <si>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</si>
  <si>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</si>
  <si>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</si>
  <si>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</si>
  <si>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</si>
  <si>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</si>
  <si>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</si>
  <si>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</si>
  <si>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</si>
  <si>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</si>
  <si>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</si>
  <si>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</si>
  <si>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</si>
  <si>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</si>
  <si>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</si>
  <si>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</si>
  <si>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</si>
  <si>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</si>
  <si>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</si>
  <si>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</si>
  <si>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</si>
  <si>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</si>
  <si>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</si>
  <si>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</si>
  <si>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</si>
  <si>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</si>
  <si>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</si>
  <si>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</si>
  <si>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</si>
  <si>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</si>
  <si>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</si>
  <si>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</si>
  <si>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</si>
  <si>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</si>
  <si>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</si>
  <si>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</si>
  <si>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</si>
  <si>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</si>
  <si>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</si>
  <si>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</si>
  <si>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</si>
  <si>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</si>
  <si>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</si>
  <si>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</si>
  <si>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</si>
  <si>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</si>
  <si>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</si>
  <si>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</si>
  <si>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</si>
  <si>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</si>
  <si>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</si>
  <si>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</si>
  <si>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</si>
  <si>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</si>
  <si>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</si>
  <si>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</si>
  <si>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</si>
  <si>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</si>
  <si>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</si>
  <si>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</si>
  <si>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</si>
  <si>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</si>
  <si>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</si>
  <si>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</si>
  <si>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</si>
  <si>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</si>
  <si>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</si>
  <si>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</si>
  <si>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</si>
  <si>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</si>
  <si>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</si>
  <si>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</si>
  <si>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</si>
  <si>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</si>
  <si>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</si>
  <si>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</si>
  <si>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</si>
  <si>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</si>
  <si>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</si>
  <si>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</si>
  <si>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</si>
  <si>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</si>
  <si>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</si>
  <si>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</si>
  <si>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</si>
  <si>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</si>
  <si>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</si>
  <si>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</si>
  <si>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</si>
  <si>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</si>
  <si>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</si>
  <si>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</si>
  <si>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</si>
  <si>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</si>
  <si>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</si>
  <si>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</si>
  <si>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</si>
  <si>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</si>
  <si>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</si>
  <si>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</si>
  <si>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</si>
  <si>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</si>
  <si>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</si>
  <si>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</si>
  <si>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</si>
  <si>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</si>
  <si>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</si>
  <si>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</si>
  <si>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</si>
  <si>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</si>
  <si>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</si>
  <si>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</si>
  <si>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</si>
  <si>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</si>
  <si>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</si>
  <si>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</si>
  <si>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</si>
  <si>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</si>
  <si>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</si>
  <si>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</si>
  <si>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</si>
  <si>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</si>
  <si>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</si>
  <si>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</si>
  <si>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</si>
  <si>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</si>
  <si>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</si>
  <si>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</si>
  <si>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</si>
  <si>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</si>
  <si>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</si>
  <si>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</si>
  <si>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</si>
  <si>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</si>
  <si>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</si>
  <si>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</si>
  <si>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</si>
  <si>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</si>
  <si>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</si>
  <si>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</si>
  <si>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</si>
  <si>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</si>
  <si>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</si>
  <si>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</si>
  <si>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</si>
  <si>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</si>
  <si>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</si>
  <si>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</si>
  <si>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</si>
  <si>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</si>
  <si>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</si>
  <si>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</si>
  <si>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</si>
  <si>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</si>
  <si>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</si>
  <si>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</si>
  <si>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</si>
  <si>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</si>
  <si>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</si>
  <si>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</si>
  <si>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</si>
  <si>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</si>
  <si>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</si>
  <si>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</si>
  <si>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</si>
  <si>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</si>
  <si>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</si>
  <si>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</si>
  <si>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</si>
  <si>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</si>
  <si>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</si>
  <si>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</si>
  <si>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</si>
  <si>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</si>
  <si>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</si>
  <si>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</si>
  <si>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</si>
  <si>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</si>
  <si>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</si>
  <si>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</si>
  <si>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</si>
  <si>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</si>
  <si>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</si>
  <si>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</si>
  <si>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</si>
  <si>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</si>
  <si>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</si>
  <si>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</si>
  <si>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</si>
  <si>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</si>
  <si>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</si>
  <si>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</si>
  <si>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</si>
  <si>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</si>
  <si>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</si>
  <si>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</si>
  <si>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</si>
  <si>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</si>
  <si>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</si>
  <si>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</si>
  <si>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</si>
  <si>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</si>
  <si>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</si>
  <si>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</si>
  <si>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</si>
  <si>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</si>
  <si>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</si>
  <si>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</si>
  <si>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</si>
  <si>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</si>
  <si>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</si>
  <si>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</si>
  <si>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</si>
  <si>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</si>
  <si>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</si>
  <si>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</si>
  <si>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</si>
  <si>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</si>
  <si>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</si>
  <si>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</si>
  <si>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</si>
  <si>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</si>
  <si>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</si>
  <si>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</si>
  <si>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</si>
  <si>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</si>
  <si>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</si>
  <si>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</si>
  <si>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</si>
  <si>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</si>
  <si>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</si>
  <si>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</si>
  <si>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</si>
  <si>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</si>
  <si>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</si>
  <si>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</si>
  <si>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</si>
  <si>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</si>
  <si>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</si>
  <si>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</si>
  <si>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</si>
  <si>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</si>
  <si>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</si>
  <si>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</si>
  <si>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</si>
  <si>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</si>
  <si>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</si>
  <si>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</si>
  <si>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</si>
  <si>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</si>
  <si>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</si>
  <si>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</si>
  <si>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</si>
  <si>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</si>
  <si>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</si>
  <si>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</si>
  <si>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</si>
  <si>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</si>
  <si>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</si>
  <si>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</si>
  <si>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</si>
  <si>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</si>
  <si>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</si>
  <si>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</si>
  <si>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</si>
  <si>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</si>
  <si>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</si>
  <si>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</si>
  <si>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</si>
  <si>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</si>
  <si>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</si>
  <si>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</si>
  <si>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</si>
  <si>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</si>
  <si>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</si>
  <si>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</si>
  <si>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</si>
  <si>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</si>
  <si>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</si>
  <si>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</si>
  <si>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</si>
  <si>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</si>
  <si>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</si>
  <si>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</si>
  <si>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</si>
  <si>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</si>
  <si>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</si>
  <si>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</si>
  <si>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</si>
  <si>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</si>
  <si>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</si>
  <si>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</si>
  <si>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</si>
  <si>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</si>
  <si>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</si>
  <si>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</si>
  <si>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</si>
  <si>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</si>
  <si>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</si>
  <si>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</si>
  <si>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</si>
  <si>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</si>
  <si>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</si>
  <si>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</si>
  <si>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</si>
  <si>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</si>
  <si>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</si>
  <si>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</si>
  <si>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</si>
  <si>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</si>
  <si>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</si>
  <si>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</si>
  <si>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</si>
  <si>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</si>
  <si>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</si>
  <si>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</si>
  <si>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</si>
  <si>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</si>
  <si>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</si>
  <si>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</si>
  <si>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</si>
  <si>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</si>
  <si>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</si>
  <si>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</si>
  <si>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</si>
  <si>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</si>
  <si>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</si>
  <si>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</si>
  <si>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</si>
  <si>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</si>
  <si>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</si>
  <si>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</si>
  <si>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</si>
  <si>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</si>
  <si>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</si>
  <si>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</si>
  <si>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</si>
  <si>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</si>
  <si>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</si>
  <si>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</si>
  <si>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</si>
  <si>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</si>
  <si>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</si>
  <si>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</si>
  <si>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</si>
  <si>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</si>
  <si>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</si>
  <si>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</si>
  <si>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</si>
  <si>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</si>
  <si>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</si>
  <si>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</si>
  <si>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</si>
  <si>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</si>
  <si>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</si>
  <si>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</si>
  <si>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</si>
  <si>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</si>
  <si>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</si>
  <si>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</si>
  <si>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</si>
  <si>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</si>
  <si>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</si>
  <si>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</si>
  <si>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</si>
  <si>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</si>
  <si>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</si>
  <si>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</si>
  <si>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</si>
  <si>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</si>
  <si>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</si>
  <si>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</si>
  <si>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</si>
  <si>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</si>
  <si>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</si>
  <si>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</si>
  <si>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</si>
  <si>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</si>
  <si>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</si>
  <si>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</si>
  <si>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</si>
  <si>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</si>
  <si>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</si>
  <si>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</si>
  <si>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</si>
  <si>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</si>
  <si>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</si>
  <si>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</si>
  <si>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</si>
  <si>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</si>
  <si>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</si>
  <si>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</si>
  <si>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</si>
  <si>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</si>
  <si>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</si>
  <si>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</si>
  <si>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</si>
  <si>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</si>
  <si>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</si>
  <si>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</si>
  <si>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</si>
  <si>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</si>
  <si>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</si>
  <si>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</si>
  <si>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</si>
  <si>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</si>
  <si>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</si>
  <si>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</si>
  <si>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</si>
  <si>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</si>
  <si>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</si>
  <si>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</si>
  <si>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</si>
  <si>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</si>
  <si>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</si>
  <si>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</si>
  <si>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</si>
  <si>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</si>
  <si>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</si>
  <si>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</si>
  <si>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</si>
  <si>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</si>
  <si>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</si>
  <si>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</si>
  <si>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</si>
  <si>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</si>
  <si>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</si>
  <si>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</si>
  <si>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</si>
  <si>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</si>
  <si>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</si>
  <si>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</si>
  <si>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</si>
  <si>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</si>
  <si>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</si>
  <si>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</si>
  <si>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</si>
  <si>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</si>
  <si>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</si>
  <si>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</si>
  <si>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</si>
  <si>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</si>
  <si>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</si>
  <si>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</si>
  <si>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</si>
  <si>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</si>
  <si>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</si>
  <si>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</si>
  <si>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</si>
  <si>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</si>
  <si>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</si>
  <si>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</si>
  <si>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</si>
  <si>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</si>
  <si>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</si>
  <si>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</si>
  <si>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</si>
  <si>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</si>
  <si>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</si>
  <si>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</si>
  <si>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</si>
  <si>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</si>
  <si>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</si>
  <si>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</si>
  <si>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</si>
  <si>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</si>
  <si>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</si>
  <si>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</si>
  <si>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</si>
  <si>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</si>
  <si>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</si>
  <si>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</si>
  <si>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</si>
  <si>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</si>
  <si>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</si>
  <si>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</si>
  <si>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</si>
  <si>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</si>
  <si>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</si>
  <si>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</si>
  <si>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</si>
  <si>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</si>
  <si>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</si>
  <si>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</si>
  <si>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</si>
  <si>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</si>
  <si>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</si>
  <si>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</si>
  <si>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</si>
  <si>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</si>
  <si>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</si>
  <si>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</si>
  <si>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</si>
  <si>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</si>
  <si>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</si>
  <si>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</si>
  <si>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</si>
  <si>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</si>
  <si>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</si>
  <si>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</si>
  <si>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</si>
  <si>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</si>
  <si>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</si>
  <si>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</si>
  <si>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</si>
  <si>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</si>
  <si>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</si>
  <si>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</si>
  <si>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</si>
  <si>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</si>
  <si>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</si>
  <si>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</si>
  <si>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</si>
  <si>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</si>
  <si>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</si>
  <si>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</si>
  <si>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</si>
  <si>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</si>
  <si>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</si>
  <si>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</si>
  <si>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</si>
  <si>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</si>
  <si>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</si>
  <si>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</si>
  <si>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</si>
  <si>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</si>
  <si>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</si>
  <si>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</si>
  <si>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</si>
  <si>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</si>
  <si>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</si>
  <si>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</si>
  <si>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</si>
  <si>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</si>
  <si>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</si>
  <si>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</si>
  <si>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</si>
  <si>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</si>
  <si>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</si>
  <si>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</si>
  <si>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Williams Plating Company, Inc.</t>
  </si>
  <si>
    <t>6 Industrial Dr. Arden, NC 28704 USA</t>
  </si>
  <si>
    <t>Ilana Williams</t>
  </si>
  <si>
    <t>ilana@wilplate.com</t>
  </si>
  <si>
    <t>(828) 681-0301</t>
  </si>
  <si>
    <t>Michael Williams</t>
  </si>
  <si>
    <t>President</t>
  </si>
  <si>
    <t>mike@wilplate.com</t>
  </si>
  <si>
    <t>100%</t>
  </si>
  <si>
    <t>http://www.williamsplating.com/quality-controls/</t>
  </si>
  <si>
    <t>Require most recent revisions of RMI CMRT report</t>
  </si>
  <si>
    <t>Document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</si>
</sst>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lana@wilpla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williamsplating.com/quality-controls/" TargetMode="External"/><Relationship Id="rId4" Type="http://schemas.openxmlformats.org/officeDocument/2006/relationships/hyperlink" Target="mailto:mike@wilpla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4C17A44-E4A1-47EC-89A8-A215E8ACE5B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CF44312-CE3A-4F04-BD4C-FA3F971FE0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15865</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A55197-B791-4342-8AA4-214930870174}"/>
    <hyperlink ref="D20" r:id="rId4" xr:uid="{CA377BFE-26E7-4C26-AFE4-4D26AEB9435C}"/>
    <hyperlink ref="G77" r:id="rId5" xr:uid="{807D7EF3-14A7-4726-99DB-C9950724D9C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8" zoomScaleNormal="100" zoomScalePageLayoutView="55" workbookViewId="0">
      <selection activeCell="C22" sqref="C2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683</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 ca="1">IF(C5="",NA(),IF(OR(C5="Smelter not listed",C5="Smelter not yet identified"),MATCH($B5&amp;$D5,'Smelter Look-up'!$J:$J,0),MATCH($B5&amp;$C5,'Smelter Look-up'!$J:$J,0)))</f>
        <v>30</v>
      </c>
      <c r="X5" s="227">
        <f t="shared" ref="X5" ca="1" si="0">IF(AND(C5="Smelter not listed",OR(LEN(D5)=0,LEN(E5)=0)),1,0)</f>
        <v>0</v>
      </c>
      <c r="AB5" s="228" t="str">
        <f t="shared" ref="AB5" ca="1" si="1">B5&amp;C5</f>
        <v>GoldAsahi Refining Canada Ltd.</v>
      </c>
    </row>
    <row r="6" spans="1:34" s="227" customFormat="1" ht="19.95" customHeight="1">
      <c r="A6" s="262" t="s">
        <v>673</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111</v>
      </c>
      <c r="X6" s="227">
        <f t="shared" ref="X6:X37" ca="1" si="3">IF(AND(C6="Smelter not listed",OR(LEN(D6)=0,LEN(E6)=0)),1,0)</f>
        <v>0</v>
      </c>
      <c r="AB6" s="228" t="str">
        <f t="shared" ref="AB6:AB37" ca="1" si="4">B6&amp;C6</f>
        <v>GoldHeraeus Metals Hong Kong Ltd.</v>
      </c>
    </row>
    <row r="7" spans="1:34" s="227" customFormat="1" ht="19.95" customHeight="1">
      <c r="A7" s="262" t="s">
        <v>689</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2"/>
        <v>US</v>
      </c>
      <c r="T7" s="181" t="str">
        <f ca="1">IF(B7="","",IF(ISERROR(MATCH($J7,SorP!$B$1:$B$6226,0)),"",INDIRECT("'SorP'!$A$"&amp;MATCH($S7&amp;$J7,SorP!C:C,0))))</f>
        <v>US-UT</v>
      </c>
      <c r="U7" s="201"/>
      <c r="V7" s="226">
        <f ca="1">IF(C7="",NA(),IF(OR(C7="Smelter not listed",C7="Smelter not yet identified"),MATCH($B7&amp;$D7,'Smelter Look-up'!$J:$J,0),MATCH($B7&amp;$C7,'Smelter Look-up'!$J:$J,0)))</f>
        <v>146</v>
      </c>
      <c r="X7" s="227">
        <f t="shared" ca="1" si="3"/>
        <v>0</v>
      </c>
      <c r="AB7" s="228" t="str">
        <f t="shared" ca="1" si="4"/>
        <v>GoldKennecott Utah Copper LLC</v>
      </c>
    </row>
    <row r="8" spans="1:34" s="227" customFormat="1" ht="19.95" customHeight="1">
      <c r="A8" s="262" t="s">
        <v>702</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2"/>
        <v>US</v>
      </c>
      <c r="T8" s="181" t="str">
        <f ca="1">IF(B8="","",IF(ISERROR(MATCH($J8,SorP!$B$1:$B$6226,0)),"",INDIRECT("'SorP'!$A$"&amp;MATCH($S8&amp;$J8,SorP!C:C,0))))</f>
        <v>US-MA</v>
      </c>
      <c r="U8" s="201"/>
      <c r="V8" s="226">
        <f ca="1">IF(C8="",NA(),IF(OR(C8="Smelter not listed",C8="Smelter not yet identified"),MATCH($B8&amp;$D8,'Smelter Look-up'!$J:$J,0),MATCH($B8&amp;$C8,'Smelter Look-up'!$J:$J,0)))</f>
        <v>187</v>
      </c>
      <c r="X8" s="227">
        <f t="shared" ca="1" si="3"/>
        <v>0</v>
      </c>
      <c r="AB8" s="228" t="str">
        <f t="shared" ca="1" si="4"/>
        <v>GoldMetalor USA Refining Corporation</v>
      </c>
    </row>
    <row r="9" spans="1:34" s="227" customFormat="1" ht="19.95" customHeight="1">
      <c r="A9" s="262" t="s">
        <v>703</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2"/>
        <v>MX</v>
      </c>
      <c r="T9" s="181" t="str">
        <f ca="1">IF(B9="","",IF(ISERROR(MATCH($J9,SorP!$B$1:$B$6226,0)),"",INDIRECT("'SorP'!$A$"&amp;MATCH($S9&amp;$J9,SorP!C:C,0))))</f>
        <v>MX-COA</v>
      </c>
      <c r="U9" s="201"/>
      <c r="V9" s="226">
        <f ca="1">IF(C9="",NA(),IF(OR(C9="Smelter not listed",C9="Smelter not yet identified"),MATCH($B9&amp;$D9,'Smelter Look-up'!$J:$J,0),MATCH($B9&amp;$C9,'Smelter Look-up'!$J:$J,0)))</f>
        <v>188</v>
      </c>
      <c r="X9" s="227">
        <f t="shared" ca="1" si="3"/>
        <v>0</v>
      </c>
      <c r="AB9" s="228" t="str">
        <f t="shared" ca="1" si="4"/>
        <v>GoldMetalurgica Met-Mex Penoles S.A. De C.V.</v>
      </c>
    </row>
    <row r="10" spans="1:34" s="227" customFormat="1" ht="19.95" customHeight="1">
      <c r="A10" s="262" t="s">
        <v>718</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 ca="1">IF(C10="",NA(),IF(OR(C10="Smelter not listed",C10="Smelter not yet identified"),MATCH($B10&amp;$D10,'Smelter Look-up'!$J:$J,0),MATCH($B10&amp;$C10,'Smelter Look-up'!$J:$J,0)))</f>
        <v>232</v>
      </c>
      <c r="X10" s="227">
        <f t="shared" ca="1" si="3"/>
        <v>0</v>
      </c>
      <c r="AB10" s="228" t="str">
        <f t="shared" ca="1" si="4"/>
        <v>GoldRoyal Canadian Mint</v>
      </c>
    </row>
    <row r="11" spans="1:34" s="227" customFormat="1" ht="19.95" customHeight="1">
      <c r="A11" s="262" t="s">
        <v>1801</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 ca="1">IF(C11="",NA(),IF(OR(C11="Smelter not listed",C11="Smelter not yet identified"),MATCH($B11&amp;$D11,'Smelter Look-up'!$J:$J,0),MATCH($B11&amp;$C11,'Smelter Look-up'!$J:$J,0)))</f>
        <v>405</v>
      </c>
      <c r="X11" s="227">
        <f t="shared" ca="1" si="3"/>
        <v>0</v>
      </c>
      <c r="AB11" s="228" t="str">
        <f t="shared" ca="1" si="4"/>
        <v>TinAurubis Beerse</v>
      </c>
    </row>
    <row r="12" spans="1:34" s="227" customFormat="1" ht="19.95" customHeight="1">
      <c r="A12" s="262" t="s">
        <v>774</v>
      </c>
      <c r="B12" s="182" t="str">
        <f ca="1">IF(LEN(A12)=0,"",INDEX('Smelter Look-up'!$A:$A,MATCH($A12,'Smelter Look-up'!$E:$E,0)))</f>
        <v>Tin</v>
      </c>
      <c r="C12" s="186" t="str">
        <f ca="1">IF(LEN(A12)=0,"",INDEX('Smelter Look-up'!$C:$C,MATCH($A12,'Smelter Look-up'!$E:$E,0)))</f>
        <v>PT Mitra Stania Prima</v>
      </c>
      <c r="D12" s="230"/>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Mitra Stania Prima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518</v>
      </c>
      <c r="X12" s="227">
        <f t="shared" ca="1" si="3"/>
        <v>0</v>
      </c>
      <c r="AB12" s="228" t="str">
        <f t="shared" ca="1" si="4"/>
        <v>TinPT Mitra Stania Prima</v>
      </c>
    </row>
    <row r="13" spans="1:34" s="227" customFormat="1" ht="19.95" customHeight="1">
      <c r="A13" s="262" t="s">
        <v>780</v>
      </c>
      <c r="B13" s="182" t="str">
        <f ca="1">IF(LEN(A13)=0,"",INDEX('Smelter Look-up'!$A:$A,MATCH($A13,'Smelter Look-up'!$E:$E,0)))</f>
        <v>Tin</v>
      </c>
      <c r="C13" s="186" t="str">
        <f ca="1">IF(LEN(A13)=0,"",INDEX('Smelter Look-up'!$C:$C,MATCH($A13,'Smelter Look-up'!$E:$E,0)))</f>
        <v>White Solder Metalurgia e Mineracao Ltda.</v>
      </c>
      <c r="D13" s="230"/>
      <c r="E13" s="182" t="str">
        <f ca="1">IF(ISERROR($V13),"",OFFSET('Smelter Look-up'!$D$4,$V13-4,0)&amp;"")</f>
        <v>BRAZIL</v>
      </c>
      <c r="F13" s="182" t="str">
        <f ca="1">IF(ISERROR($V13),"",OFFSET('Smelter Look-up'!$E$4,$V13-4,0))</f>
        <v>CID002036</v>
      </c>
      <c r="G13" s="182" t="str">
        <f ca="1">IF(C13=$X$4,IF(ISERROR($V13),"Enter smelter details","RMI"),IF(ISERROR($V13),"",OFFSET('Smelter Look-up'!$F$4,$V13-4,0)))</f>
        <v>RMI</v>
      </c>
      <c r="H13" s="183">
        <f ca="1">IF(ISERROR($V13),"",OFFSET('Smelter Look-up'!$G$4,$V13-4,0))</f>
        <v>0</v>
      </c>
      <c r="I13" s="184" t="str">
        <f ca="1">IF(ISERROR($V13),"",OFFSET('Smelter Look-up'!$H$4,$V13-4,0))</f>
        <v>Ariquemes</v>
      </c>
      <c r="J13" s="184" t="str">
        <f ca="1">IF(ISERROR($V13),"",OFFSET('Smelter Look-up'!$I$4,$V13-4,0))</f>
        <v>Rondônia</v>
      </c>
      <c r="K13" s="224"/>
      <c r="L13" s="224"/>
      <c r="M13" s="224"/>
      <c r="N13" s="224"/>
      <c r="O13" s="224"/>
      <c r="P13" s="185"/>
      <c r="Q13" s="225"/>
      <c r="R13" s="182" t="str">
        <f ca="1">IF(ISERROR($V13),"",OFFSET('Smelter Look-up'!$C$4,$V13-4,0)&amp;"")</f>
        <v>White Solder Metalurgia e Mineracao Ltda.</v>
      </c>
      <c r="S13" s="181" t="str">
        <f t="shared" ca="1" si="2"/>
        <v>BR</v>
      </c>
      <c r="T13" s="181" t="str">
        <f ca="1">IF(B13="","",IF(ISERROR(MATCH($J13,SorP!$B$1:$B$6226,0)),"",INDIRECT("'SorP'!$A$"&amp;MATCH($S13&amp;$J13,SorP!C:C,0))))</f>
        <v>BR-RO</v>
      </c>
      <c r="U13" s="201"/>
      <c r="V13" s="226">
        <f ca="1">IF(C13="",NA(),IF(OR(C13="Smelter not listed",C13="Smelter not yet identified"),MATCH($B13&amp;$D13,'Smelter Look-up'!$J:$J,0),MATCH($B13&amp;$C13,'Smelter Look-up'!$J:$J,0)))</f>
        <v>556</v>
      </c>
      <c r="X13" s="227">
        <f t="shared" ca="1" si="3"/>
        <v>0</v>
      </c>
      <c r="AB13" s="228" t="str">
        <f t="shared" ca="1" si="4"/>
        <v>TinWhite Solder Metalurgia e Mineracao Ltda.</v>
      </c>
    </row>
    <row r="14" spans="1:34" s="227" customFormat="1" ht="19.95" customHeight="1">
      <c r="A14" s="262"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3"/>
        <v>0</v>
      </c>
      <c r="AB14" s="228" t="str">
        <f t="shared" ca="1" si="4"/>
        <v>TinMineracao Taboca S.A.</v>
      </c>
    </row>
    <row r="15" spans="1:34" s="227" customFormat="1" ht="19.95" customHeight="1">
      <c r="A15" s="262" t="s">
        <v>759</v>
      </c>
      <c r="B15" s="182" t="str">
        <f ca="1">IF(LEN(A15)=0,"",INDEX('Smelter Look-up'!$A:$A,MATCH($A15,'Smelter Look-up'!$E:$E,0)))</f>
        <v>Tin</v>
      </c>
      <c r="C15" s="186" t="str">
        <f ca="1">IF(LEN(A15)=0,"",INDEX('Smelter Look-up'!$C:$C,MATCH($A15,'Smelter Look-up'!$E:$E,0)))</f>
        <v>EM Vinto</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433</v>
      </c>
      <c r="X15" s="227">
        <f t="shared" ca="1" si="3"/>
        <v>0</v>
      </c>
      <c r="AB15" s="228" t="str">
        <f t="shared" ca="1" si="4"/>
        <v>TinEM Vinto</v>
      </c>
    </row>
    <row r="16" spans="1:34" s="227" customFormat="1" ht="19.95" customHeight="1">
      <c r="A16" s="262" t="s">
        <v>766</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 ca="1">IF(C16="",NA(),IF(OR(C16="Smelter not listed",C16="Smelter not yet identified"),MATCH($B16&amp;$D16,'Smelter Look-up'!$J:$J,0),MATCH($B16&amp;$C16,'Smelter Look-up'!$J:$J,0)))</f>
        <v>474</v>
      </c>
      <c r="X16" s="227">
        <f t="shared" ca="1" si="3"/>
        <v>0</v>
      </c>
      <c r="AB16" s="228" t="str">
        <f t="shared" ca="1" si="4"/>
        <v>TinMalaysia Smelting Corporation (MSC)</v>
      </c>
    </row>
    <row r="17" spans="1:28" s="227" customFormat="1" ht="19.95" customHeight="1">
      <c r="A17" s="262" t="s">
        <v>779</v>
      </c>
      <c r="B17" s="182" t="str">
        <f ca="1">IF(LEN(A17)=0,"",INDEX('Smelter Look-up'!$A:$A,MATCH($A17,'Smelter Look-up'!$E:$E,0)))</f>
        <v>Tin</v>
      </c>
      <c r="C17" s="186" t="str">
        <f ca="1">IF(LEN(A17)=0,"",INDEX('Smelter Look-up'!$C:$C,MATCH($A17,'Smelter Look-up'!$E:$E,0)))</f>
        <v>Thaisarco</v>
      </c>
      <c r="D17" s="230"/>
      <c r="E17" s="182" t="str">
        <f ca="1">IF(ISERROR($V17),"",OFFSET('Smelter Look-up'!$D$4,$V17-4,0)&amp;"")</f>
        <v>THAILAND</v>
      </c>
      <c r="F17" s="182" t="str">
        <f ca="1">IF(ISERROR($V17),"",OFFSET('Smelter Look-up'!$E$4,$V17-4,0))</f>
        <v>CID001898</v>
      </c>
      <c r="G17" s="182" t="str">
        <f ca="1">IF(C17=$X$4,IF(ISERROR($V17),"Enter smelter details","RMI"),IF(ISERROR($V17),"",OFFSET('Smelter Look-up'!$F$4,$V17-4,0)))</f>
        <v>RMI</v>
      </c>
      <c r="H17" s="183">
        <f ca="1">IF(ISERROR($V17),"",OFFSET('Smelter Look-up'!$G$4,$V17-4,0))</f>
        <v>0</v>
      </c>
      <c r="I17" s="184" t="str">
        <f ca="1">IF(ISERROR($V17),"",OFFSET('Smelter Look-up'!$H$4,$V17-4,0))</f>
        <v>Amphur Muang</v>
      </c>
      <c r="J17" s="184" t="str">
        <f ca="1">IF(ISERROR($V17),"",OFFSET('Smelter Look-up'!$I$4,$V17-4,0))</f>
        <v>Phuket</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 ca="1">IF(C17="",NA(),IF(OR(C17="Smelter not listed",C17="Smelter not yet identified"),MATCH($B17&amp;$D17,'Smelter Look-up'!$J:$J,0),MATCH($B17&amp;$C17,'Smelter Look-up'!$J:$J,0)))</f>
        <v>547</v>
      </c>
      <c r="X17" s="227">
        <f t="shared" ca="1" si="3"/>
        <v>0</v>
      </c>
      <c r="AB17" s="228" t="str">
        <f t="shared" ca="1" si="4"/>
        <v>TinThaisarco</v>
      </c>
    </row>
    <row r="18" spans="1:28" s="227" customFormat="1" ht="19.95" customHeight="1">
      <c r="A18" s="181" t="s">
        <v>794</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 ca="1">IF(C18="",NA(),IF(OR(C18="Smelter not listed",C18="Smelter not yet identified"),MATCH($B18&amp;$D18,'Smelter Look-up'!$J:$J,0),MATCH($B18&amp;$C18,'Smelter Look-up'!$J:$J,0)))</f>
        <v>532</v>
      </c>
      <c r="X18" s="227">
        <f t="shared" ca="1" si="3"/>
        <v>0</v>
      </c>
      <c r="AB18" s="228" t="str">
        <f t="shared" ca="1" si="4"/>
        <v>TinPT Timah Tbk Kundur</v>
      </c>
    </row>
    <row r="19" spans="1:28" s="227" customFormat="1" ht="20.399999999999999">
      <c r="A19" s="181" t="s">
        <v>776</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533</v>
      </c>
      <c r="X19" s="227">
        <f t="shared" ca="1" si="3"/>
        <v>0</v>
      </c>
      <c r="AB19" s="228" t="str">
        <f t="shared" ca="1" si="4"/>
        <v>TinPT Timah Tbk Mentok</v>
      </c>
    </row>
    <row r="20" spans="1:28" s="227" customFormat="1" ht="20.399999999999999">
      <c r="A20" s="181" t="s">
        <v>768</v>
      </c>
      <c r="B20" s="182" t="str">
        <f ca="1">IF(LEN(A20)=0,"",INDEX('Smelter Look-up'!$A:$A,MATCH($A20,'Smelter Look-up'!$E:$E,0)))</f>
        <v>Tin</v>
      </c>
      <c r="C20" s="186" t="str">
        <f ca="1">IF(LEN(A20)=0,"",INDEX('Smelter Look-up'!$C:$C,MATCH($A20,'Smelter Look-up'!$E:$E,0)))</f>
        <v>Minsur</v>
      </c>
      <c r="D20" s="230"/>
      <c r="E20" s="182" t="str">
        <f ca="1">IF(ISERROR($V20),"",OFFSET('Smelter Look-up'!$D$4,$V20-4,0)&amp;"")</f>
        <v>PERU</v>
      </c>
      <c r="F20" s="182" t="str">
        <f ca="1">IF(ISERROR($V20),"",OFFSET('Smelter Look-up'!$E$4,$V20-4,0))</f>
        <v>CID001182</v>
      </c>
      <c r="G20" s="182" t="str">
        <f ca="1">IF(C20=$X$4,IF(ISERROR($V20),"Enter smelter details","RMI"),IF(ISERROR($V20),"",OFFSET('Smelter Look-up'!$F$4,$V20-4,0)))</f>
        <v>RMI</v>
      </c>
      <c r="H20" s="183">
        <f ca="1">IF(ISERROR($V20),"",OFFSET('Smelter Look-up'!$G$4,$V20-4,0))</f>
        <v>0</v>
      </c>
      <c r="I20" s="184" t="str">
        <f ca="1">IF(ISERROR($V20),"",OFFSET('Smelter Look-up'!$H$4,$V20-4,0))</f>
        <v>Paracas</v>
      </c>
      <c r="J20" s="184" t="str">
        <f ca="1">IF(ISERROR($V20),"",OFFSET('Smelter Look-up'!$I$4,$V20-4,0))</f>
        <v>Ika</v>
      </c>
      <c r="K20" s="224"/>
      <c r="L20" s="224"/>
      <c r="M20" s="224"/>
      <c r="N20" s="224"/>
      <c r="O20" s="224"/>
      <c r="P20" s="185"/>
      <c r="Q20" s="225"/>
      <c r="R20" s="182" t="str">
        <f ca="1">IF(ISERROR($V20),"",OFFSET('Smelter Look-up'!$C$4,$V20-4,0)&amp;"")</f>
        <v>Minsur</v>
      </c>
      <c r="S20" s="181" t="str">
        <f t="shared" ca="1" si="2"/>
        <v>PE</v>
      </c>
      <c r="T20" s="181" t="str">
        <f ca="1">IF(B20="","",IF(ISERROR(MATCH($J20,SorP!$B$1:$B$6226,0)),"",INDIRECT("'SorP'!$A$"&amp;MATCH($S20&amp;$J20,SorP!C:C,0))))</f>
        <v>PE-ICA</v>
      </c>
      <c r="U20" s="201"/>
      <c r="V20" s="226">
        <f ca="1">IF(C20="",NA(),IF(OR(C20="Smelter not listed",C20="Smelter not yet identified"),MATCH($B20&amp;$D20,'Smelter Look-up'!$J:$J,0),MATCH($B20&amp;$C20,'Smelter Look-up'!$J:$J,0)))</f>
        <v>487</v>
      </c>
      <c r="X20" s="227">
        <f t="shared" ca="1" si="3"/>
        <v>0</v>
      </c>
      <c r="AB20" s="228" t="str">
        <f t="shared" ca="1" si="4"/>
        <v>TinMinsur</v>
      </c>
    </row>
    <row r="21" spans="1:28" s="227" customFormat="1" ht="20.399999999999999">
      <c r="A21" s="181" t="s">
        <v>13161</v>
      </c>
      <c r="B21" s="182" t="str">
        <f ca="1">IF(LEN(A21)=0,"",INDEX('Smelter Look-up'!$A:$A,MATCH($A21,'Smelter Look-up'!$E:$E,0)))</f>
        <v>Tin</v>
      </c>
      <c r="C21" s="186" t="str">
        <f ca="1">IF(LEN(A21)=0,"",INDEX('Smelter Look-up'!$C:$C,MATCH($A21,'Smelter Look-up'!$E:$E,0)))</f>
        <v>Tin Technology &amp; Refining</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2"/>
        <v>US</v>
      </c>
      <c r="T21" s="181" t="str">
        <f ca="1">IF(B21="","",IF(ISERROR(MATCH($J21,SorP!$B$1:$B$6226,0)),"",INDIRECT("'SorP'!$A$"&amp;MATCH($S21&amp;$J21,SorP!C:C,0))))</f>
        <v>US-PA</v>
      </c>
      <c r="U21" s="201"/>
      <c r="V21" s="226">
        <f ca="1">IF(C21="",NA(),IF(OR(C21="Smelter not listed",C21="Smelter not yet identified"),MATCH($B21&amp;$D21,'Smelter Look-up'!$J:$J,0),MATCH($B21&amp;$C21,'Smelter Look-up'!$J:$J,0)))</f>
        <v>551</v>
      </c>
      <c r="X21" s="227">
        <f t="shared" ca="1" si="3"/>
        <v>0</v>
      </c>
      <c r="AB21" s="228" t="str">
        <f t="shared" ca="1" si="4"/>
        <v>TinTin Technology &amp; Refining</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10C3D47-69C8-4DE6-BEED-3208219DC34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Williams Plating Company,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Ilana Williams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ilana@wilplate.com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(828) 681-0301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Williams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mike@wilplate.com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http://www.williamsplating.com/quality-controls/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Ilana Williams</cp:lastModifiedBy>
  <cp:lastPrinted>2015-04-21T20:47:43Z</cp:lastPrinted>
  <dcterms:created xsi:type="dcterms:W3CDTF">2010-06-21T21:00:23Z</dcterms:created>
  <dcterms:modified xsi:type="dcterms:W3CDTF">2024-04-29T11:47:37Z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